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odent Behavior Core UC Davis\Database of normative mouse behavior scores\Files for PDF assembly July 2020\"/>
    </mc:Choice>
  </mc:AlternateContent>
  <xr:revisionPtr revIDLastSave="0" documentId="8_{5E9FA3B7-14F6-48CE-9416-CCD1B9D2D3E1}" xr6:coauthVersionLast="45" xr6:coauthVersionMax="45" xr10:uidLastSave="{00000000-0000-0000-0000-000000000000}"/>
  <bookViews>
    <workbookView xWindow="4035" yWindow="3540" windowWidth="21495" windowHeight="1140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6" i="1" l="1"/>
  <c r="A315" i="1"/>
  <c r="A314" i="1"/>
  <c r="A313" i="1"/>
  <c r="A312" i="1"/>
  <c r="A311" i="1"/>
  <c r="A310" i="1"/>
  <c r="A309" i="1"/>
  <c r="A284" i="1"/>
  <c r="A283" i="1"/>
  <c r="A282" i="1"/>
  <c r="A281" i="1"/>
  <c r="A280" i="1"/>
  <c r="A279" i="1"/>
  <c r="A308" i="1" l="1"/>
  <c r="A307" i="1"/>
  <c r="A306" i="1"/>
  <c r="A305" i="1"/>
  <c r="A304" i="1"/>
  <c r="A278" i="1"/>
  <c r="A277" i="1"/>
  <c r="A276" i="1"/>
  <c r="A275" i="1"/>
  <c r="A274" i="1"/>
  <c r="A273" i="1"/>
  <c r="A334" i="1" l="1"/>
  <c r="A333" i="1"/>
  <c r="A332" i="1"/>
  <c r="A331" i="1"/>
  <c r="A330" i="1"/>
  <c r="A329" i="1"/>
  <c r="A300" i="1"/>
  <c r="A299" i="1"/>
  <c r="A298" i="1"/>
  <c r="A297" i="1"/>
  <c r="A328" i="1" l="1"/>
  <c r="A327" i="1"/>
  <c r="A326" i="1"/>
  <c r="A325" i="1"/>
  <c r="A296" i="1"/>
  <c r="A295" i="1"/>
  <c r="A294" i="1"/>
  <c r="A293" i="1"/>
  <c r="A292" i="1"/>
  <c r="A291" i="1"/>
  <c r="A324" i="1" l="1"/>
  <c r="A323" i="1"/>
  <c r="A322" i="1"/>
  <c r="A321" i="1"/>
  <c r="A320" i="1"/>
  <c r="A290" i="1"/>
  <c r="A289" i="1"/>
  <c r="A288" i="1"/>
  <c r="G335" i="1" l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AG335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AG336" i="1"/>
  <c r="F336" i="1"/>
  <c r="F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L333" i="1"/>
  <c r="L334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F302" i="1"/>
  <c r="F301" i="1"/>
  <c r="F318" i="1"/>
  <c r="F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F286" i="1"/>
  <c r="F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S273" i="1"/>
  <c r="S284" i="1"/>
  <c r="S283" i="1"/>
  <c r="S282" i="1"/>
  <c r="S281" i="1"/>
  <c r="S280" i="1"/>
  <c r="S279" i="1"/>
  <c r="S278" i="1"/>
  <c r="S277" i="1"/>
  <c r="S276" i="1"/>
  <c r="S275" i="1"/>
  <c r="S274" i="1"/>
  <c r="L274" i="1"/>
  <c r="L275" i="1"/>
  <c r="L276" i="1"/>
  <c r="L277" i="1"/>
  <c r="L278" i="1"/>
  <c r="L279" i="1"/>
  <c r="L280" i="1"/>
  <c r="L281" i="1"/>
  <c r="L282" i="1"/>
  <c r="L283" i="1"/>
  <c r="L284" i="1"/>
  <c r="L273" i="1"/>
  <c r="G383" i="1" l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AE383" i="1"/>
  <c r="AF383" i="1"/>
  <c r="AG383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AG384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AG353" i="1"/>
  <c r="F384" i="1"/>
  <c r="F383" i="1"/>
  <c r="F353" i="1"/>
  <c r="F352" i="1"/>
  <c r="AG271" i="1" l="1"/>
  <c r="AF271" i="1"/>
  <c r="AE271" i="1"/>
  <c r="AD271" i="1"/>
  <c r="AC271" i="1"/>
  <c r="AB271" i="1"/>
  <c r="AA271" i="1"/>
  <c r="AG270" i="1"/>
  <c r="AF270" i="1"/>
  <c r="AE270" i="1"/>
  <c r="AD270" i="1"/>
  <c r="AC270" i="1"/>
  <c r="AB270" i="1"/>
  <c r="AA270" i="1"/>
  <c r="AG236" i="1"/>
  <c r="AF236" i="1"/>
  <c r="AE236" i="1"/>
  <c r="AD236" i="1"/>
  <c r="AC236" i="1"/>
  <c r="AB236" i="1"/>
  <c r="AA236" i="1"/>
  <c r="AG235" i="1"/>
  <c r="AF235" i="1"/>
  <c r="AE235" i="1"/>
  <c r="AD235" i="1"/>
  <c r="AC235" i="1"/>
  <c r="AB235" i="1"/>
  <c r="AA235" i="1"/>
  <c r="AG222" i="1"/>
  <c r="AF222" i="1"/>
  <c r="AE222" i="1"/>
  <c r="AD222" i="1"/>
  <c r="AC222" i="1"/>
  <c r="AB222" i="1"/>
  <c r="AA222" i="1"/>
  <c r="AG221" i="1"/>
  <c r="AF221" i="1"/>
  <c r="AE221" i="1"/>
  <c r="AD221" i="1"/>
  <c r="AC221" i="1"/>
  <c r="AB221" i="1"/>
  <c r="AA221" i="1"/>
  <c r="AG191" i="1"/>
  <c r="AF191" i="1"/>
  <c r="AE191" i="1"/>
  <c r="AD191" i="1"/>
  <c r="AC191" i="1"/>
  <c r="AB191" i="1"/>
  <c r="AA191" i="1"/>
  <c r="AG190" i="1"/>
  <c r="AF190" i="1"/>
  <c r="AE190" i="1"/>
  <c r="AD190" i="1"/>
  <c r="AC190" i="1"/>
  <c r="AB190" i="1"/>
  <c r="AA190" i="1"/>
  <c r="AG173" i="1"/>
  <c r="AF173" i="1"/>
  <c r="AE173" i="1"/>
  <c r="AD173" i="1"/>
  <c r="AC173" i="1"/>
  <c r="AB173" i="1"/>
  <c r="AA173" i="1"/>
  <c r="AG172" i="1"/>
  <c r="AF172" i="1"/>
  <c r="AE172" i="1"/>
  <c r="AD172" i="1"/>
  <c r="AC172" i="1"/>
  <c r="AB172" i="1"/>
  <c r="AA172" i="1"/>
  <c r="AG147" i="1"/>
  <c r="AF147" i="1"/>
  <c r="AE147" i="1"/>
  <c r="AD147" i="1"/>
  <c r="AC147" i="1"/>
  <c r="AB147" i="1"/>
  <c r="AA147" i="1"/>
  <c r="AG146" i="1"/>
  <c r="AF146" i="1"/>
  <c r="AE146" i="1"/>
  <c r="AD146" i="1"/>
  <c r="AC146" i="1"/>
  <c r="AB146" i="1"/>
  <c r="AA146" i="1"/>
  <c r="AG16" i="1"/>
  <c r="AG30" i="1" s="1"/>
  <c r="AF16" i="1"/>
  <c r="AE16" i="1"/>
  <c r="AD16" i="1"/>
  <c r="AC16" i="1"/>
  <c r="AB16" i="1"/>
  <c r="AA16" i="1"/>
  <c r="AG15" i="1"/>
  <c r="AF15" i="1"/>
  <c r="AE15" i="1"/>
  <c r="AD15" i="1"/>
  <c r="AC15" i="1"/>
  <c r="AB15" i="1"/>
  <c r="AA15" i="1"/>
  <c r="AA31" i="1" s="1"/>
  <c r="AG138" i="1"/>
  <c r="AF138" i="1"/>
  <c r="AE138" i="1"/>
  <c r="AD138" i="1"/>
  <c r="AC138" i="1"/>
  <c r="AB138" i="1"/>
  <c r="AA138" i="1"/>
  <c r="AG137" i="1"/>
  <c r="AF137" i="1"/>
  <c r="AE137" i="1"/>
  <c r="AD137" i="1"/>
  <c r="AC137" i="1"/>
  <c r="AB137" i="1"/>
  <c r="AA137" i="1"/>
  <c r="AG124" i="1"/>
  <c r="AF124" i="1"/>
  <c r="AE124" i="1"/>
  <c r="AD124" i="1"/>
  <c r="AC124" i="1"/>
  <c r="AB124" i="1"/>
  <c r="AA124" i="1"/>
  <c r="AG123" i="1"/>
  <c r="AF123" i="1"/>
  <c r="AE123" i="1"/>
  <c r="AD123" i="1"/>
  <c r="AC123" i="1"/>
  <c r="AB123" i="1"/>
  <c r="AA123" i="1"/>
  <c r="AG109" i="1"/>
  <c r="AF109" i="1"/>
  <c r="AE109" i="1"/>
  <c r="AD109" i="1"/>
  <c r="AC109" i="1"/>
  <c r="AB109" i="1"/>
  <c r="AA109" i="1"/>
  <c r="AG108" i="1"/>
  <c r="AF108" i="1"/>
  <c r="AE108" i="1"/>
  <c r="AD108" i="1"/>
  <c r="AC108" i="1"/>
  <c r="AB108" i="1"/>
  <c r="AA108" i="1"/>
  <c r="AG96" i="1"/>
  <c r="AF96" i="1"/>
  <c r="AE96" i="1"/>
  <c r="AD96" i="1"/>
  <c r="AC96" i="1"/>
  <c r="AB96" i="1"/>
  <c r="AA96" i="1"/>
  <c r="AG95" i="1"/>
  <c r="AF95" i="1"/>
  <c r="AE95" i="1"/>
  <c r="AD95" i="1"/>
  <c r="AC95" i="1"/>
  <c r="AB95" i="1"/>
  <c r="AA95" i="1"/>
  <c r="AG83" i="1"/>
  <c r="AF83" i="1"/>
  <c r="AE83" i="1"/>
  <c r="AD83" i="1"/>
  <c r="AC83" i="1"/>
  <c r="AB83" i="1"/>
  <c r="AA83" i="1"/>
  <c r="AG82" i="1"/>
  <c r="AF82" i="1"/>
  <c r="AE82" i="1"/>
  <c r="AD82" i="1"/>
  <c r="AC82" i="1"/>
  <c r="AB82" i="1"/>
  <c r="AA82" i="1"/>
  <c r="AG63" i="1"/>
  <c r="AF63" i="1"/>
  <c r="AE63" i="1"/>
  <c r="AD63" i="1"/>
  <c r="AC63" i="1"/>
  <c r="AB63" i="1"/>
  <c r="AA63" i="1"/>
  <c r="AG62" i="1"/>
  <c r="AF62" i="1"/>
  <c r="AE62" i="1"/>
  <c r="AD62" i="1"/>
  <c r="AC62" i="1"/>
  <c r="AB62" i="1"/>
  <c r="AA62" i="1"/>
  <c r="AG48" i="1"/>
  <c r="AF48" i="1"/>
  <c r="AE48" i="1"/>
  <c r="AD48" i="1"/>
  <c r="AC48" i="1"/>
  <c r="AB48" i="1"/>
  <c r="AA48" i="1"/>
  <c r="AG47" i="1"/>
  <c r="AF47" i="1"/>
  <c r="AE47" i="1"/>
  <c r="AD47" i="1"/>
  <c r="AC47" i="1"/>
  <c r="AB47" i="1"/>
  <c r="AA47" i="1"/>
  <c r="AE30" i="1" l="1"/>
  <c r="AA30" i="1"/>
  <c r="AB31" i="1"/>
  <c r="AC30" i="1"/>
  <c r="AD31" i="1"/>
  <c r="AF31" i="1"/>
  <c r="AC31" i="1"/>
  <c r="AD30" i="1"/>
  <c r="AE31" i="1"/>
  <c r="AB30" i="1"/>
  <c r="AG31" i="1"/>
  <c r="AF30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F48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F63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F83" i="1"/>
  <c r="F82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F96" i="1"/>
  <c r="F95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F109" i="1"/>
  <c r="F108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F124" i="1"/>
  <c r="F123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F138" i="1"/>
  <c r="F137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F16" i="1"/>
  <c r="F15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F147" i="1"/>
  <c r="F146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F173" i="1"/>
  <c r="F172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F191" i="1"/>
  <c r="F190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F222" i="1"/>
  <c r="F221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F236" i="1"/>
  <c r="F235" i="1"/>
  <c r="X30" i="1" l="1"/>
  <c r="P30" i="1"/>
  <c r="H30" i="1"/>
  <c r="Z30" i="1"/>
  <c r="R30" i="1"/>
  <c r="J30" i="1"/>
  <c r="F31" i="1"/>
  <c r="W30" i="1"/>
  <c r="O30" i="1"/>
  <c r="G30" i="1"/>
  <c r="Z31" i="1"/>
  <c r="R31" i="1"/>
  <c r="J31" i="1"/>
  <c r="V31" i="1"/>
  <c r="N31" i="1"/>
  <c r="U31" i="1"/>
  <c r="M31" i="1"/>
  <c r="T31" i="1"/>
  <c r="L31" i="1"/>
  <c r="S31" i="1"/>
  <c r="K31" i="1"/>
  <c r="Y30" i="1"/>
  <c r="Q30" i="1"/>
  <c r="I30" i="1"/>
  <c r="N30" i="1"/>
  <c r="Y31" i="1"/>
  <c r="Q31" i="1"/>
  <c r="I31" i="1"/>
  <c r="U30" i="1"/>
  <c r="M30" i="1"/>
  <c r="V30" i="1"/>
  <c r="X31" i="1"/>
  <c r="P31" i="1"/>
  <c r="H31" i="1"/>
  <c r="T30" i="1"/>
  <c r="L30" i="1"/>
  <c r="W31" i="1"/>
  <c r="O31" i="1"/>
  <c r="G31" i="1"/>
  <c r="S30" i="1"/>
  <c r="K30" i="1"/>
  <c r="F3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F271" i="1"/>
  <c r="F270" i="1"/>
</calcChain>
</file>

<file path=xl/sharedStrings.xml><?xml version="1.0" encoding="utf-8"?>
<sst xmlns="http://schemas.openxmlformats.org/spreadsheetml/2006/main" count="1949" uniqueCount="236">
  <si>
    <t xml:space="preserve">       4747 #7 tip</t>
  </si>
  <si>
    <t>M</t>
  </si>
  <si>
    <t>WT</t>
  </si>
  <si>
    <t xml:space="preserve">      4746 #5 rump</t>
  </si>
  <si>
    <t xml:space="preserve">       4978 #5 tip</t>
  </si>
  <si>
    <t xml:space="preserve">     4979 #10 none</t>
  </si>
  <si>
    <t xml:space="preserve">      4981 #9 none</t>
  </si>
  <si>
    <t xml:space="preserve">      4980 #6 rump</t>
  </si>
  <si>
    <t xml:space="preserve">       4831 #4 tip</t>
  </si>
  <si>
    <t xml:space="preserve">       4769 #7 tip</t>
  </si>
  <si>
    <t xml:space="preserve">      4838 #2 rump</t>
  </si>
  <si>
    <t xml:space="preserve">      4768 #4 rump</t>
  </si>
  <si>
    <t>Sex</t>
  </si>
  <si>
    <t>Fmr1</t>
  </si>
  <si>
    <t>11728N</t>
  </si>
  <si>
    <t>11735N</t>
  </si>
  <si>
    <t>11737N</t>
  </si>
  <si>
    <t>11738R</t>
  </si>
  <si>
    <t>11843N</t>
  </si>
  <si>
    <t>11844R</t>
  </si>
  <si>
    <t>11845L</t>
  </si>
  <si>
    <t>11853N</t>
  </si>
  <si>
    <t>11855L</t>
  </si>
  <si>
    <t>11856B</t>
  </si>
  <si>
    <t>10955</t>
  </si>
  <si>
    <t>10956</t>
  </si>
  <si>
    <t>10970</t>
  </si>
  <si>
    <t>10971</t>
  </si>
  <si>
    <t>Grin2b</t>
  </si>
  <si>
    <t>Pten</t>
  </si>
  <si>
    <t>1</t>
  </si>
  <si>
    <t>3</t>
  </si>
  <si>
    <t>4</t>
  </si>
  <si>
    <t>5</t>
  </si>
  <si>
    <t>6</t>
  </si>
  <si>
    <t>17</t>
  </si>
  <si>
    <t>21</t>
  </si>
  <si>
    <t>37</t>
  </si>
  <si>
    <t>40</t>
  </si>
  <si>
    <t>41</t>
  </si>
  <si>
    <t>43</t>
  </si>
  <si>
    <t>44</t>
  </si>
  <si>
    <t>59</t>
  </si>
  <si>
    <t>61</t>
  </si>
  <si>
    <t>64</t>
  </si>
  <si>
    <t>77</t>
  </si>
  <si>
    <t>80</t>
  </si>
  <si>
    <t>H2KbDb</t>
  </si>
  <si>
    <t>11</t>
  </si>
  <si>
    <t>15</t>
  </si>
  <si>
    <t>16</t>
  </si>
  <si>
    <t>23</t>
  </si>
  <si>
    <t>24</t>
  </si>
  <si>
    <t>25</t>
  </si>
  <si>
    <t>34</t>
  </si>
  <si>
    <t>36</t>
  </si>
  <si>
    <t>47</t>
  </si>
  <si>
    <t>48</t>
  </si>
  <si>
    <t>Chd8</t>
  </si>
  <si>
    <t>Cntnap2</t>
  </si>
  <si>
    <t>Gabrb3</t>
  </si>
  <si>
    <t xml:space="preserve">              B3_2</t>
  </si>
  <si>
    <t xml:space="preserve">              B4_3</t>
  </si>
  <si>
    <t xml:space="preserve">              B4_2</t>
  </si>
  <si>
    <t xml:space="preserve">             B20_1</t>
  </si>
  <si>
    <t xml:space="preserve">             B10_2</t>
  </si>
  <si>
    <t xml:space="preserve">              B6_3</t>
  </si>
  <si>
    <t xml:space="preserve">              B5_3</t>
  </si>
  <si>
    <t xml:space="preserve">             B21_1</t>
  </si>
  <si>
    <t xml:space="preserve">             B41_2</t>
  </si>
  <si>
    <t xml:space="preserve">             B41_1</t>
  </si>
  <si>
    <t xml:space="preserve">             B43_1</t>
  </si>
  <si>
    <t xml:space="preserve">             B42_1</t>
  </si>
  <si>
    <t>B6 Saline</t>
  </si>
  <si>
    <t>McAllister 2016</t>
  </si>
  <si>
    <t>Nord 2015</t>
  </si>
  <si>
    <t xml:space="preserve">          5763left</t>
  </si>
  <si>
    <t xml:space="preserve">          5779left</t>
  </si>
  <si>
    <t xml:space="preserve">          5777left</t>
  </si>
  <si>
    <t xml:space="preserve">          5780none</t>
  </si>
  <si>
    <t xml:space="preserve">          5764none</t>
  </si>
  <si>
    <t xml:space="preserve">          5768none</t>
  </si>
  <si>
    <t>SynDIG4</t>
  </si>
  <si>
    <t>Diaz 2014</t>
  </si>
  <si>
    <t>4889</t>
  </si>
  <si>
    <t>F</t>
  </si>
  <si>
    <t>Control</t>
  </si>
  <si>
    <t>4892</t>
  </si>
  <si>
    <t>4900</t>
  </si>
  <si>
    <t>4913</t>
  </si>
  <si>
    <t>4917</t>
  </si>
  <si>
    <t>4929</t>
  </si>
  <si>
    <t>4930</t>
  </si>
  <si>
    <t>4947</t>
  </si>
  <si>
    <t>4952</t>
  </si>
  <si>
    <t>4953</t>
  </si>
  <si>
    <t>4954</t>
  </si>
  <si>
    <t>4890</t>
  </si>
  <si>
    <t>4891</t>
  </si>
  <si>
    <t>4914</t>
  </si>
  <si>
    <t>4919</t>
  </si>
  <si>
    <t>4920</t>
  </si>
  <si>
    <t>4923</t>
  </si>
  <si>
    <t>4926</t>
  </si>
  <si>
    <t>4938</t>
  </si>
  <si>
    <t>4939</t>
  </si>
  <si>
    <t>4948</t>
  </si>
  <si>
    <t>4949</t>
  </si>
  <si>
    <t>4950</t>
  </si>
  <si>
    <t>Simo 2017</t>
  </si>
  <si>
    <t>271</t>
  </si>
  <si>
    <t>425</t>
  </si>
  <si>
    <t>427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</si>
  <si>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</si>
  <si>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</si>
  <si>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</si>
  <si>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</si>
  <si>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</si>
  <si>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</si>
  <si>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</si>
  <si>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</si>
  <si>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</si>
  <si>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</si>
  <si>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</si>
  <si>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</si>
  <si>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Shank3B</t>
  </si>
  <si>
    <t>Crawley 2014-2015</t>
  </si>
  <si>
    <t>Project PI</t>
  </si>
  <si>
    <t>Mouse</t>
  </si>
  <si>
    <t>Group</t>
  </si>
  <si>
    <t>Experimenter</t>
  </si>
  <si>
    <t>Arid1b</t>
  </si>
  <si>
    <t>Petkova</t>
  </si>
  <si>
    <t>Silverman 2018</t>
  </si>
  <si>
    <t>C57B/5NJ</t>
  </si>
  <si>
    <t>PWS</t>
  </si>
  <si>
    <t>Adhikari</t>
  </si>
  <si>
    <t>Silverman 2017</t>
  </si>
  <si>
    <t>Nord 2018</t>
  </si>
  <si>
    <t>384</t>
  </si>
  <si>
    <t>385</t>
  </si>
  <si>
    <t>386</t>
  </si>
  <si>
    <t>391</t>
  </si>
  <si>
    <t>403</t>
  </si>
  <si>
    <t>404</t>
  </si>
  <si>
    <t>406</t>
  </si>
  <si>
    <t>411</t>
  </si>
  <si>
    <t>421</t>
  </si>
  <si>
    <t>423</t>
  </si>
  <si>
    <t>430</t>
  </si>
  <si>
    <t>432</t>
  </si>
  <si>
    <t>433</t>
  </si>
  <si>
    <t>460</t>
  </si>
  <si>
    <t>381</t>
  </si>
  <si>
    <t>383</t>
  </si>
  <si>
    <t>396</t>
  </si>
  <si>
    <t>400</t>
  </si>
  <si>
    <t>415</t>
  </si>
  <si>
    <t>418</t>
  </si>
  <si>
    <t>419</t>
  </si>
  <si>
    <t>408</t>
  </si>
  <si>
    <t>409</t>
  </si>
  <si>
    <t>434</t>
  </si>
  <si>
    <t>435</t>
  </si>
  <si>
    <t>436</t>
  </si>
  <si>
    <t>437</t>
  </si>
  <si>
    <t>441</t>
  </si>
  <si>
    <t>442</t>
  </si>
  <si>
    <t>443</t>
  </si>
  <si>
    <t>456</t>
  </si>
  <si>
    <t>Scn1a</t>
  </si>
  <si>
    <t>Mean</t>
  </si>
  <si>
    <t>Standard Error</t>
  </si>
  <si>
    <t>Open Field Scores, Mouse Behavior Core, MIND Institute IDDRC, University of California, Davis</t>
  </si>
  <si>
    <t>Franzetti, Pride, Silverman, Crawley, 2020</t>
  </si>
  <si>
    <t>Horiz 1-5</t>
  </si>
  <si>
    <t xml:space="preserve">Center Time Total </t>
  </si>
  <si>
    <t>Center Time 26-30</t>
  </si>
  <si>
    <t>Center Time 21-25</t>
  </si>
  <si>
    <t>Center Time 16-20</t>
  </si>
  <si>
    <t>Center Time 11-15</t>
  </si>
  <si>
    <t>Center Time 6-10</t>
  </si>
  <si>
    <t>Center Time 1-5</t>
  </si>
  <si>
    <t xml:space="preserve">Vert Total </t>
  </si>
  <si>
    <t>Vert 26-30</t>
  </si>
  <si>
    <t>Vert 21-25</t>
  </si>
  <si>
    <t>Vert 16-20</t>
  </si>
  <si>
    <t>Vert 11-15</t>
  </si>
  <si>
    <t>Vert 6-10</t>
  </si>
  <si>
    <t>Vert 1-5</t>
  </si>
  <si>
    <t xml:space="preserve">Horiz Total </t>
  </si>
  <si>
    <t>Horiz 26-30</t>
  </si>
  <si>
    <t>Horiz 21-25</t>
  </si>
  <si>
    <t>Horiz 16-20</t>
  </si>
  <si>
    <t>Horiz 11-15</t>
  </si>
  <si>
    <t>Horiz 6-10</t>
  </si>
  <si>
    <t>Total Dist 1-5</t>
  </si>
  <si>
    <t>Total Dist 6-10</t>
  </si>
  <si>
    <t>Total Dist 11-15</t>
  </si>
  <si>
    <t>Total Dist 16-20</t>
  </si>
  <si>
    <t>Total Dist 21-25</t>
  </si>
  <si>
    <t>Total Dist 26-30</t>
  </si>
  <si>
    <t xml:space="preserve">Total Dist Total </t>
  </si>
  <si>
    <t>C57BL/6N</t>
  </si>
  <si>
    <t>C57BL/6J</t>
  </si>
  <si>
    <t>FVB/Ant</t>
  </si>
  <si>
    <t>C57BL/6.129</t>
  </si>
  <si>
    <t>C57BL/6J.129</t>
  </si>
  <si>
    <t>C57BL/6J.130</t>
  </si>
  <si>
    <t>C57BL/6J.131</t>
  </si>
  <si>
    <t>C57BL/6J.132</t>
  </si>
  <si>
    <t>C57BL/6J.133</t>
  </si>
  <si>
    <t>C57BL/6J.134</t>
  </si>
  <si>
    <t>C57BL/6J.135</t>
  </si>
  <si>
    <t>C57BL/6J.136</t>
  </si>
  <si>
    <t>C57BL/6J.137</t>
  </si>
  <si>
    <t>C57BL/6J.138</t>
  </si>
  <si>
    <t>Rbx2</t>
  </si>
  <si>
    <t>C57B6/N.129</t>
  </si>
  <si>
    <t>Crawley</t>
  </si>
  <si>
    <t>Silverman/Crawley</t>
  </si>
  <si>
    <t>Segal 2016</t>
  </si>
  <si>
    <t>Genetic Background</t>
  </si>
  <si>
    <t>Mutation/ treatment</t>
  </si>
  <si>
    <t>IL2</t>
  </si>
  <si>
    <t>Ballis</t>
  </si>
  <si>
    <t>Rag-1</t>
  </si>
  <si>
    <t>C57BL/6J.C57BL/6N</t>
  </si>
  <si>
    <t>Saline</t>
  </si>
  <si>
    <t>Gaboxadol 3 mg/kg</t>
  </si>
  <si>
    <t>Vehicle</t>
  </si>
  <si>
    <t>Gaboxadol 5 mg/kg</t>
  </si>
  <si>
    <r>
      <t>BTBR </t>
    </r>
    <r>
      <rPr>
        <i/>
        <sz val="11"/>
        <rFont val="Arial"/>
        <family val="2"/>
      </rPr>
      <t>T</t>
    </r>
    <r>
      <rPr>
        <vertAlign val="superscript"/>
        <sz val="11"/>
        <rFont val="Arial"/>
        <family val="2"/>
      </rPr>
      <t>+</t>
    </r>
    <r>
      <rPr>
        <i/>
        <sz val="11"/>
        <rFont val="Arial"/>
        <family val="2"/>
      </rPr>
      <t>Itpr3</t>
    </r>
    <r>
      <rPr>
        <i/>
        <vertAlign val="superscript"/>
        <sz val="11"/>
        <rFont val="Arial"/>
        <family val="2"/>
      </rPr>
      <t>tf</t>
    </r>
    <r>
      <rPr>
        <sz val="11"/>
        <rFont val="Arial"/>
        <family val="2"/>
      </rPr>
      <t>/J</t>
    </r>
  </si>
  <si>
    <t>Crawley 2018</t>
  </si>
  <si>
    <t>Rhine</t>
  </si>
  <si>
    <t>Chenaux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</si>
</sst>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sz val="8"/>
      <name val="Calibri"/>
      <family val="2"/>
      <scheme val="minor"/>
    </font>
    <font>
      <i/>
      <sz val="11"/>
      <name val="Arial"/>
      <family val="2"/>
    </font>
    <font>
      <vertAlign val="superscript"/>
      <sz val="11"/>
      <name val="Arial"/>
      <family val="2"/>
    </font>
    <font>
      <i/>
      <vertAlign val="superscript"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94040"/>
        <bgColor indexed="64"/>
      </patternFill>
    </fill>
    <fill>
      <patternFill patternType="solid">
        <fgColor rgb="FFFFA0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D07E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714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7ABE8"/>
        <bgColor indexed="64"/>
      </patternFill>
    </fill>
    <fill>
      <patternFill patternType="solid">
        <fgColor rgb="FFFF6000"/>
        <bgColor indexed="64"/>
      </patternFill>
    </fill>
    <fill>
      <patternFill patternType="solid">
        <fgColor rgb="FFA00000"/>
        <bgColor indexed="64"/>
      </patternFill>
    </fill>
    <fill>
      <patternFill patternType="solid">
        <fgColor rgb="FF41F0AE"/>
        <bgColor indexed="64"/>
      </patternFill>
    </fill>
    <fill>
      <patternFill patternType="solid">
        <fgColor rgb="FFC5944E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5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3" xfId="1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3" fillId="13" borderId="9" xfId="0" applyFont="1" applyFill="1" applyBorder="1" applyAlignment="1">
      <alignment horizontal="center"/>
    </xf>
    <xf numFmtId="0" fontId="3" fillId="14" borderId="9" xfId="0" applyFont="1" applyFill="1" applyBorder="1" applyAlignment="1">
      <alignment horizontal="center"/>
    </xf>
    <xf numFmtId="0" fontId="3" fillId="15" borderId="9" xfId="0" applyFont="1" applyFill="1" applyBorder="1" applyAlignment="1">
      <alignment horizontal="center"/>
    </xf>
    <xf numFmtId="0" fontId="3" fillId="16" borderId="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wrapText="1"/>
    </xf>
    <xf numFmtId="2" fontId="4" fillId="0" borderId="3" xfId="2" applyNumberFormat="1" applyFont="1" applyFill="1" applyBorder="1" applyAlignment="1">
      <alignment horizontal="center"/>
    </xf>
    <xf numFmtId="0" fontId="3" fillId="17" borderId="18" xfId="0" applyFont="1" applyFill="1" applyBorder="1" applyAlignment="1">
      <alignment horizontal="center"/>
    </xf>
    <xf numFmtId="2" fontId="4" fillId="0" borderId="0" xfId="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18" borderId="18" xfId="0" applyFont="1" applyFill="1" applyBorder="1"/>
    <xf numFmtId="0" fontId="3" fillId="19" borderId="18" xfId="0" applyFont="1" applyFill="1" applyBorder="1"/>
    <xf numFmtId="0" fontId="3" fillId="20" borderId="18" xfId="0" applyFont="1" applyFill="1" applyBorder="1" applyAlignment="1">
      <alignment horizontal="center"/>
    </xf>
    <xf numFmtId="0" fontId="3" fillId="21" borderId="18" xfId="0" applyFont="1" applyFill="1" applyBorder="1" applyAlignment="1">
      <alignment horizontal="center"/>
    </xf>
    <xf numFmtId="0" fontId="3" fillId="22" borderId="18" xfId="0" applyFont="1" applyFill="1" applyBorder="1" applyAlignment="1">
      <alignment horizontal="center"/>
    </xf>
    <xf numFmtId="0" fontId="3" fillId="23" borderId="18" xfId="0" applyFont="1" applyFill="1" applyBorder="1" applyAlignment="1">
      <alignment horizontal="center"/>
    </xf>
    <xf numFmtId="2" fontId="4" fillId="0" borderId="2" xfId="2" applyNumberFormat="1" applyFont="1" applyFill="1" applyBorder="1" applyAlignment="1">
      <alignment horizontal="center"/>
    </xf>
    <xf numFmtId="2" fontId="4" fillId="0" borderId="3" xfId="2" applyNumberFormat="1" applyFont="1" applyFill="1" applyBorder="1" applyAlignment="1">
      <alignment horizontal="center"/>
    </xf>
    <xf numFmtId="2" fontId="4" fillId="0" borderId="4" xfId="2" applyNumberFormat="1" applyFont="1" applyFill="1" applyBorder="1" applyAlignment="1">
      <alignment horizontal="center"/>
    </xf>
    <xf numFmtId="2" fontId="4" fillId="0" borderId="5" xfId="2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CCCCFF"/>
      <color rgb="FFFF7C80"/>
      <color rgb="FFCC0099"/>
      <color rgb="FF66FFFF"/>
      <color rgb="FF7030A0"/>
      <color rgb="FF009999"/>
      <color rgb="FFFF6000"/>
      <color rgb="FFFFFF00"/>
      <color rgb="FFFFA040"/>
      <color rgb="FFAD0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IND\RESEARCH\Crawley%20Lab\Rhine\1st%20Gaboxadol%20Cohort\3mg\Data%20Tables\OpenField%203mg%20Day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IND\RESEARCH\Crawley%20Lab\Rhine\1st%20Gaboxadol%20Cohort\3mg\Data%20Tables\OpenField%203mg%20Day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IND\RESEARCH\Crawley%20Lab\Rhine\1st%20Gaboxadol%20Cohort\5mg\Data%20Tables\Open%20Field%20Data%209.20.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IND\RESEARCH\Crawley%20Lab\Rhine\1st%20Gaboxadol%20Cohort\5mg\Data%20Tables\Open%20Field%20Data%209.21.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IND\RESEARCH\Crawley%20Lab\Rhine\1st%20Gaboxadol%20Cohort\5mg\Data%20Tables\Open%20Field%20Data%209.22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Data"/>
      <sheetName val="SummaryOutput"/>
      <sheetName val="OpenField 3mg Day 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Data"/>
      <sheetName val="SummaryOutput"/>
      <sheetName val="OpenField 3mg Day 2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Data"/>
      <sheetName val="SummaryOutput"/>
      <sheetName val="Open Field Data 9.20.16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Data"/>
      <sheetName val="SummaryOutput"/>
      <sheetName val="Open Field Data 9.21.16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Data"/>
      <sheetName val="SummaryOutput"/>
      <sheetName val="Open Field Data 9.22.16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87"/>
  <sheetViews>
    <sheetView tabSelected="1" topLeftCell="Z1" zoomScaleNormal="100" workbookViewId="0">
      <pane ySplit="2" topLeftCell="A64" activePane="bottomLeft" state="frozen"/>
      <selection pane="bottomLeft" activeCell="AJ83" sqref="AJ83"/>
    </sheetView>
  </sheetViews>
  <sheetFormatPr defaultColWidth="9" defaultRowHeight="14.25" x14ac:dyDescent="0.2"/>
  <cols>
    <col min="1" max="1" width="15.7109375" style="1" bestFit="1" customWidth="1"/>
    <col min="2" max="2" width="5.5703125" style="1" customWidth="1"/>
    <col min="3" max="3" width="19.85546875" style="1" customWidth="1"/>
    <col min="4" max="4" width="23.140625" style="1" customWidth="1"/>
    <col min="5" max="5" width="15.28515625" style="1" customWidth="1"/>
    <col min="6" max="6" width="11" style="1" customWidth="1"/>
    <col min="7" max="7" width="14.5703125" style="1" customWidth="1"/>
    <col min="8" max="8" width="13.5703125" style="1" customWidth="1"/>
    <col min="9" max="9" width="12.140625" style="1" customWidth="1"/>
    <col min="10" max="10" width="13.140625" style="1" customWidth="1"/>
    <col min="11" max="11" width="12.5703125" style="1" customWidth="1"/>
    <col min="12" max="12" width="13" style="1" customWidth="1"/>
    <col min="13" max="13" width="11.7109375" style="1" customWidth="1"/>
    <col min="14" max="14" width="11.85546875" style="1" bestFit="1" customWidth="1"/>
    <col min="15" max="16" width="12.85546875" style="1" bestFit="1" customWidth="1"/>
    <col min="17" max="17" width="13.5703125" style="1" customWidth="1"/>
    <col min="18" max="18" width="14.85546875" style="1" customWidth="1"/>
    <col min="19" max="19" width="17.7109375" style="1" customWidth="1"/>
    <col min="20" max="20" width="18.28515625" style="1" customWidth="1"/>
    <col min="21" max="21" width="20" style="1" customWidth="1"/>
    <col min="22" max="22" width="19.28515625" style="1" customWidth="1"/>
    <col min="23" max="23" width="22" style="1" customWidth="1"/>
    <col min="24" max="24" width="21.140625" style="1" customWidth="1"/>
    <col min="25" max="25" width="22.7109375" style="1" customWidth="1"/>
    <col min="26" max="26" width="19.140625" style="1" customWidth="1"/>
    <col min="27" max="34" width="16.85546875" style="1" customWidth="1"/>
    <col min="35" max="35" width="25" style="1" customWidth="1"/>
    <col min="36" max="16384" width="9" style="1"/>
  </cols>
  <sheetData>
    <row r="1" spans="1:35" ht="21" thickBot="1" x14ac:dyDescent="0.35">
      <c r="A1" s="61" t="s">
        <v>173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3"/>
    </row>
    <row r="2" spans="1:35" ht="15" thickBot="1" x14ac:dyDescent="0.25">
      <c r="A2" s="18" t="s">
        <v>128</v>
      </c>
      <c r="B2" s="19" t="s">
        <v>12</v>
      </c>
      <c r="C2" s="38" t="s">
        <v>223</v>
      </c>
      <c r="D2" s="38" t="s">
        <v>222</v>
      </c>
      <c r="E2" s="19" t="s">
        <v>129</v>
      </c>
      <c r="F2" s="19" t="s">
        <v>175</v>
      </c>
      <c r="G2" s="19" t="s">
        <v>195</v>
      </c>
      <c r="H2" s="19" t="s">
        <v>194</v>
      </c>
      <c r="I2" s="21" t="s">
        <v>193</v>
      </c>
      <c r="J2" s="19" t="s">
        <v>192</v>
      </c>
      <c r="K2" s="19" t="s">
        <v>191</v>
      </c>
      <c r="L2" s="19" t="s">
        <v>190</v>
      </c>
      <c r="M2" s="19" t="s">
        <v>189</v>
      </c>
      <c r="N2" s="19" t="s">
        <v>188</v>
      </c>
      <c r="O2" s="19" t="s">
        <v>187</v>
      </c>
      <c r="P2" s="19" t="s">
        <v>186</v>
      </c>
      <c r="Q2" s="19" t="s">
        <v>185</v>
      </c>
      <c r="R2" s="19" t="s">
        <v>184</v>
      </c>
      <c r="S2" s="19" t="s">
        <v>183</v>
      </c>
      <c r="T2" s="19" t="s">
        <v>182</v>
      </c>
      <c r="U2" s="19" t="s">
        <v>181</v>
      </c>
      <c r="V2" s="19" t="s">
        <v>180</v>
      </c>
      <c r="W2" s="19" t="s">
        <v>179</v>
      </c>
      <c r="X2" s="19" t="s">
        <v>178</v>
      </c>
      <c r="Y2" s="19" t="s">
        <v>177</v>
      </c>
      <c r="Z2" s="19" t="s">
        <v>176</v>
      </c>
      <c r="AA2" s="19" t="s">
        <v>196</v>
      </c>
      <c r="AB2" s="19" t="s">
        <v>197</v>
      </c>
      <c r="AC2" s="19" t="s">
        <v>198</v>
      </c>
      <c r="AD2" s="19" t="s">
        <v>199</v>
      </c>
      <c r="AE2" s="19" t="s">
        <v>200</v>
      </c>
      <c r="AF2" s="19" t="s">
        <v>201</v>
      </c>
      <c r="AG2" s="19" t="s">
        <v>202</v>
      </c>
      <c r="AH2" s="19" t="s">
        <v>130</v>
      </c>
      <c r="AI2" s="20" t="s">
        <v>127</v>
      </c>
    </row>
    <row r="3" spans="1:35" x14ac:dyDescent="0.2">
      <c r="A3" s="2" t="s">
        <v>61</v>
      </c>
      <c r="B3" s="3" t="s">
        <v>1</v>
      </c>
      <c r="C3" s="3" t="s">
        <v>73</v>
      </c>
      <c r="D3" s="3" t="s">
        <v>204</v>
      </c>
      <c r="E3" s="3" t="s">
        <v>228</v>
      </c>
      <c r="F3" s="3">
        <v>878</v>
      </c>
      <c r="G3" s="3">
        <v>1158</v>
      </c>
      <c r="H3" s="3">
        <v>832</v>
      </c>
      <c r="I3" s="3">
        <v>937</v>
      </c>
      <c r="J3" s="3">
        <v>955</v>
      </c>
      <c r="K3" s="3">
        <v>842</v>
      </c>
      <c r="L3" s="3">
        <v>5602</v>
      </c>
      <c r="M3" s="3">
        <v>4</v>
      </c>
      <c r="N3" s="3">
        <v>18</v>
      </c>
      <c r="O3" s="3">
        <v>13</v>
      </c>
      <c r="P3" s="3">
        <v>17</v>
      </c>
      <c r="Q3" s="3">
        <v>28</v>
      </c>
      <c r="R3" s="3">
        <v>14</v>
      </c>
      <c r="S3" s="3">
        <v>94</v>
      </c>
      <c r="T3" s="3">
        <v>9.6</v>
      </c>
      <c r="U3" s="3">
        <v>27.299999999999997</v>
      </c>
      <c r="V3" s="3">
        <v>5.6999999999999957</v>
      </c>
      <c r="W3" s="3">
        <v>19.299999999999997</v>
      </c>
      <c r="X3" s="3">
        <v>17.200000000000003</v>
      </c>
      <c r="Y3" s="3">
        <v>29.700000000000003</v>
      </c>
      <c r="Z3" s="3">
        <v>108.8</v>
      </c>
      <c r="AA3" s="3">
        <v>555</v>
      </c>
      <c r="AB3" s="3">
        <v>681</v>
      </c>
      <c r="AC3" s="3">
        <v>611</v>
      </c>
      <c r="AD3" s="3">
        <v>522</v>
      </c>
      <c r="AE3" s="3">
        <v>566</v>
      </c>
      <c r="AF3" s="3">
        <v>405</v>
      </c>
      <c r="AG3" s="3">
        <v>3340</v>
      </c>
      <c r="AH3" s="3"/>
      <c r="AI3" s="4" t="s">
        <v>220</v>
      </c>
    </row>
    <row r="4" spans="1:35" x14ac:dyDescent="0.2">
      <c r="A4" s="5" t="s">
        <v>62</v>
      </c>
      <c r="B4" s="6" t="s">
        <v>1</v>
      </c>
      <c r="C4" s="6" t="s">
        <v>73</v>
      </c>
      <c r="D4" s="6" t="s">
        <v>204</v>
      </c>
      <c r="E4" s="6" t="s">
        <v>228</v>
      </c>
      <c r="F4" s="6">
        <v>2089</v>
      </c>
      <c r="G4" s="6">
        <v>1613</v>
      </c>
      <c r="H4" s="6">
        <v>1625</v>
      </c>
      <c r="I4" s="6">
        <v>1387</v>
      </c>
      <c r="J4" s="6">
        <v>1277</v>
      </c>
      <c r="K4" s="6">
        <v>1076</v>
      </c>
      <c r="L4" s="6">
        <v>9067</v>
      </c>
      <c r="M4" s="6">
        <v>103</v>
      </c>
      <c r="N4" s="6">
        <v>83</v>
      </c>
      <c r="O4" s="6">
        <v>47</v>
      </c>
      <c r="P4" s="6">
        <v>53</v>
      </c>
      <c r="Q4" s="6">
        <v>69</v>
      </c>
      <c r="R4" s="6">
        <v>30</v>
      </c>
      <c r="S4" s="6">
        <v>385</v>
      </c>
      <c r="T4" s="6">
        <v>26</v>
      </c>
      <c r="U4" s="6">
        <v>48.2</v>
      </c>
      <c r="V4" s="6">
        <v>36.900000000000006</v>
      </c>
      <c r="W4" s="6">
        <v>46.7</v>
      </c>
      <c r="X4" s="6">
        <v>48.299999999999983</v>
      </c>
      <c r="Y4" s="6">
        <v>27.699999999999989</v>
      </c>
      <c r="Z4" s="6">
        <v>233.79999999999998</v>
      </c>
      <c r="AA4" s="6">
        <v>1324</v>
      </c>
      <c r="AB4" s="6">
        <v>863</v>
      </c>
      <c r="AC4" s="6">
        <v>841</v>
      </c>
      <c r="AD4" s="6">
        <v>724</v>
      </c>
      <c r="AE4" s="6">
        <v>612</v>
      </c>
      <c r="AF4" s="6">
        <v>529</v>
      </c>
      <c r="AG4" s="6">
        <v>4893</v>
      </c>
      <c r="AH4" s="6"/>
      <c r="AI4" s="7" t="s">
        <v>220</v>
      </c>
    </row>
    <row r="5" spans="1:35" x14ac:dyDescent="0.2">
      <c r="A5" s="5" t="s">
        <v>63</v>
      </c>
      <c r="B5" s="6" t="s">
        <v>1</v>
      </c>
      <c r="C5" s="6" t="s">
        <v>73</v>
      </c>
      <c r="D5" s="6" t="s">
        <v>204</v>
      </c>
      <c r="E5" s="6" t="s">
        <v>228</v>
      </c>
      <c r="F5" s="6">
        <v>1629</v>
      </c>
      <c r="G5" s="6">
        <v>1655</v>
      </c>
      <c r="H5" s="6">
        <v>1578</v>
      </c>
      <c r="I5" s="6">
        <v>1202</v>
      </c>
      <c r="J5" s="6">
        <v>1520</v>
      </c>
      <c r="K5" s="6">
        <v>1707</v>
      </c>
      <c r="L5" s="6">
        <v>9291</v>
      </c>
      <c r="M5" s="6">
        <v>108</v>
      </c>
      <c r="N5" s="6">
        <v>78</v>
      </c>
      <c r="O5" s="6">
        <v>59</v>
      </c>
      <c r="P5" s="6">
        <v>45</v>
      </c>
      <c r="Q5" s="6">
        <v>88</v>
      </c>
      <c r="R5" s="6">
        <v>100</v>
      </c>
      <c r="S5" s="6">
        <v>478</v>
      </c>
      <c r="T5" s="6">
        <v>23.9</v>
      </c>
      <c r="U5" s="6">
        <v>64.800000000000011</v>
      </c>
      <c r="V5" s="6">
        <v>82.300000000000011</v>
      </c>
      <c r="W5" s="6">
        <v>70.400000000000034</v>
      </c>
      <c r="X5" s="6">
        <v>109.1</v>
      </c>
      <c r="Y5" s="6">
        <v>109.20000000000005</v>
      </c>
      <c r="Z5" s="6">
        <v>459.7000000000001</v>
      </c>
      <c r="AA5" s="6">
        <v>781</v>
      </c>
      <c r="AB5" s="6">
        <v>710</v>
      </c>
      <c r="AC5" s="6">
        <v>609</v>
      </c>
      <c r="AD5" s="6">
        <v>353</v>
      </c>
      <c r="AE5" s="6">
        <v>530</v>
      </c>
      <c r="AF5" s="6">
        <v>597</v>
      </c>
      <c r="AG5" s="6">
        <v>3580</v>
      </c>
      <c r="AH5" s="6"/>
      <c r="AI5" s="7" t="s">
        <v>220</v>
      </c>
    </row>
    <row r="6" spans="1:35" x14ac:dyDescent="0.2">
      <c r="A6" s="5" t="s">
        <v>64</v>
      </c>
      <c r="B6" s="6" t="s">
        <v>1</v>
      </c>
      <c r="C6" s="6" t="s">
        <v>73</v>
      </c>
      <c r="D6" s="6" t="s">
        <v>204</v>
      </c>
      <c r="E6" s="6" t="s">
        <v>228</v>
      </c>
      <c r="F6" s="6">
        <v>2031</v>
      </c>
      <c r="G6" s="6">
        <v>1104</v>
      </c>
      <c r="H6" s="6">
        <v>911</v>
      </c>
      <c r="I6" s="6">
        <v>1046</v>
      </c>
      <c r="J6" s="6">
        <v>1236</v>
      </c>
      <c r="K6" s="6">
        <v>850</v>
      </c>
      <c r="L6" s="6">
        <v>7178</v>
      </c>
      <c r="M6" s="6">
        <v>105</v>
      </c>
      <c r="N6" s="6">
        <v>26</v>
      </c>
      <c r="O6" s="6">
        <v>35</v>
      </c>
      <c r="P6" s="6">
        <v>32</v>
      </c>
      <c r="Q6" s="6">
        <v>62</v>
      </c>
      <c r="R6" s="6">
        <v>35</v>
      </c>
      <c r="S6" s="6">
        <v>295</v>
      </c>
      <c r="T6" s="6">
        <v>28</v>
      </c>
      <c r="U6" s="6">
        <v>63.2</v>
      </c>
      <c r="V6" s="6">
        <v>87.90000000000002</v>
      </c>
      <c r="W6" s="6">
        <v>55.800000000000011</v>
      </c>
      <c r="X6" s="6">
        <v>123.69999999999999</v>
      </c>
      <c r="Y6" s="6">
        <v>48.800000000000011</v>
      </c>
      <c r="Z6" s="6">
        <v>407.40000000000003</v>
      </c>
      <c r="AA6" s="6">
        <v>1742</v>
      </c>
      <c r="AB6" s="6">
        <v>482</v>
      </c>
      <c r="AC6" s="6">
        <v>306</v>
      </c>
      <c r="AD6" s="6">
        <v>288</v>
      </c>
      <c r="AE6" s="6">
        <v>511</v>
      </c>
      <c r="AF6" s="6">
        <v>172</v>
      </c>
      <c r="AG6" s="6">
        <v>3501</v>
      </c>
      <c r="AH6" s="6"/>
      <c r="AI6" s="7" t="s">
        <v>220</v>
      </c>
    </row>
    <row r="7" spans="1:35" x14ac:dyDescent="0.2">
      <c r="A7" s="5" t="s">
        <v>65</v>
      </c>
      <c r="B7" s="6" t="s">
        <v>1</v>
      </c>
      <c r="C7" s="6" t="s">
        <v>73</v>
      </c>
      <c r="D7" s="6" t="s">
        <v>204</v>
      </c>
      <c r="E7" s="6" t="s">
        <v>228</v>
      </c>
      <c r="F7" s="6">
        <v>2045</v>
      </c>
      <c r="G7" s="6">
        <v>1868</v>
      </c>
      <c r="H7" s="6">
        <v>1262</v>
      </c>
      <c r="I7" s="6">
        <v>1396</v>
      </c>
      <c r="J7" s="6">
        <v>1096</v>
      </c>
      <c r="K7" s="6">
        <v>1311</v>
      </c>
      <c r="L7" s="6">
        <v>8978</v>
      </c>
      <c r="M7" s="6">
        <v>73</v>
      </c>
      <c r="N7" s="6">
        <v>46</v>
      </c>
      <c r="O7" s="6">
        <v>45</v>
      </c>
      <c r="P7" s="6">
        <v>47</v>
      </c>
      <c r="Q7" s="6">
        <v>39</v>
      </c>
      <c r="R7" s="6">
        <v>24</v>
      </c>
      <c r="S7" s="6">
        <v>274</v>
      </c>
      <c r="T7" s="6">
        <v>31</v>
      </c>
      <c r="U7" s="6">
        <v>53.599999999999994</v>
      </c>
      <c r="V7" s="6">
        <v>14.599999999999994</v>
      </c>
      <c r="W7" s="6">
        <v>48.400000000000006</v>
      </c>
      <c r="X7" s="6">
        <v>25.200000000000017</v>
      </c>
      <c r="Y7" s="6">
        <v>30.199999999999989</v>
      </c>
      <c r="Z7" s="6">
        <v>203</v>
      </c>
      <c r="AA7" s="6">
        <v>1154</v>
      </c>
      <c r="AB7" s="6">
        <v>942</v>
      </c>
      <c r="AC7" s="6">
        <v>589</v>
      </c>
      <c r="AD7" s="6">
        <v>595</v>
      </c>
      <c r="AE7" s="6">
        <v>375</v>
      </c>
      <c r="AF7" s="6">
        <v>653</v>
      </c>
      <c r="AG7" s="6">
        <v>4308</v>
      </c>
      <c r="AH7" s="6"/>
      <c r="AI7" s="7" t="s">
        <v>220</v>
      </c>
    </row>
    <row r="8" spans="1:35" x14ac:dyDescent="0.2">
      <c r="A8" s="5" t="s">
        <v>66</v>
      </c>
      <c r="B8" s="6" t="s">
        <v>1</v>
      </c>
      <c r="C8" s="6" t="s">
        <v>73</v>
      </c>
      <c r="D8" s="6" t="s">
        <v>204</v>
      </c>
      <c r="E8" s="6" t="s">
        <v>228</v>
      </c>
      <c r="F8" s="6">
        <v>1496</v>
      </c>
      <c r="G8" s="6">
        <v>851</v>
      </c>
      <c r="H8" s="6">
        <v>1067</v>
      </c>
      <c r="I8" s="6">
        <v>1141</v>
      </c>
      <c r="J8" s="6">
        <v>1113</v>
      </c>
      <c r="K8" s="6">
        <v>1184</v>
      </c>
      <c r="L8" s="6">
        <v>6852</v>
      </c>
      <c r="M8" s="6">
        <v>100</v>
      </c>
      <c r="N8" s="6">
        <v>27</v>
      </c>
      <c r="O8" s="6">
        <v>58</v>
      </c>
      <c r="P8" s="6">
        <v>70</v>
      </c>
      <c r="Q8" s="6">
        <v>96</v>
      </c>
      <c r="R8" s="6">
        <v>61</v>
      </c>
      <c r="S8" s="6">
        <v>412</v>
      </c>
      <c r="T8" s="6">
        <v>10.899999999999999</v>
      </c>
      <c r="U8" s="6">
        <v>35</v>
      </c>
      <c r="V8" s="6">
        <v>27.4</v>
      </c>
      <c r="W8" s="6">
        <v>18.099999999999994</v>
      </c>
      <c r="X8" s="6">
        <v>53.100000000000009</v>
      </c>
      <c r="Y8" s="6">
        <v>47.599999999999994</v>
      </c>
      <c r="Z8" s="6">
        <v>192.1</v>
      </c>
      <c r="AA8" s="6">
        <v>754</v>
      </c>
      <c r="AB8" s="6">
        <v>317</v>
      </c>
      <c r="AC8" s="6">
        <v>373</v>
      </c>
      <c r="AD8" s="6">
        <v>420</v>
      </c>
      <c r="AE8" s="6">
        <v>379</v>
      </c>
      <c r="AF8" s="6">
        <v>461</v>
      </c>
      <c r="AG8" s="6">
        <v>2704</v>
      </c>
      <c r="AH8" s="6"/>
      <c r="AI8" s="7" t="s">
        <v>220</v>
      </c>
    </row>
    <row r="9" spans="1:35" x14ac:dyDescent="0.2">
      <c r="A9" s="5" t="s">
        <v>67</v>
      </c>
      <c r="B9" s="6" t="s">
        <v>1</v>
      </c>
      <c r="C9" s="6" t="s">
        <v>73</v>
      </c>
      <c r="D9" s="6" t="s">
        <v>204</v>
      </c>
      <c r="E9" s="6" t="s">
        <v>228</v>
      </c>
      <c r="F9" s="6">
        <v>2185</v>
      </c>
      <c r="G9" s="6">
        <v>1560</v>
      </c>
      <c r="H9" s="6">
        <v>1483</v>
      </c>
      <c r="I9" s="6">
        <v>1350</v>
      </c>
      <c r="J9" s="6">
        <v>1021</v>
      </c>
      <c r="K9" s="6">
        <v>863</v>
      </c>
      <c r="L9" s="6">
        <v>8462</v>
      </c>
      <c r="M9" s="6">
        <v>105</v>
      </c>
      <c r="N9" s="6">
        <v>64</v>
      </c>
      <c r="O9" s="6">
        <v>50</v>
      </c>
      <c r="P9" s="6">
        <v>47</v>
      </c>
      <c r="Q9" s="6">
        <v>18</v>
      </c>
      <c r="R9" s="6">
        <v>28</v>
      </c>
      <c r="S9" s="6">
        <v>312</v>
      </c>
      <c r="T9" s="6">
        <v>26.700000000000003</v>
      </c>
      <c r="U9" s="6">
        <v>73.000000000000014</v>
      </c>
      <c r="V9" s="6">
        <v>41.000000000000028</v>
      </c>
      <c r="W9" s="6">
        <v>35.099999999999994</v>
      </c>
      <c r="X9" s="6">
        <v>120.80000000000004</v>
      </c>
      <c r="Y9" s="6">
        <v>47.900000000000034</v>
      </c>
      <c r="Z9" s="6">
        <v>344.50000000000011</v>
      </c>
      <c r="AA9" s="6">
        <v>1447</v>
      </c>
      <c r="AB9" s="6">
        <v>789</v>
      </c>
      <c r="AC9" s="6">
        <v>814</v>
      </c>
      <c r="AD9" s="6">
        <v>494</v>
      </c>
      <c r="AE9" s="6">
        <v>467</v>
      </c>
      <c r="AF9" s="6">
        <v>299</v>
      </c>
      <c r="AG9" s="6">
        <v>4310</v>
      </c>
      <c r="AH9" s="6"/>
      <c r="AI9" s="7" t="s">
        <v>220</v>
      </c>
    </row>
    <row r="10" spans="1:35" x14ac:dyDescent="0.2">
      <c r="A10" s="5" t="s">
        <v>68</v>
      </c>
      <c r="B10" s="6" t="s">
        <v>1</v>
      </c>
      <c r="C10" s="6" t="s">
        <v>73</v>
      </c>
      <c r="D10" s="6" t="s">
        <v>204</v>
      </c>
      <c r="E10" s="6" t="s">
        <v>228</v>
      </c>
      <c r="F10" s="6">
        <v>1858</v>
      </c>
      <c r="G10" s="6">
        <v>1107</v>
      </c>
      <c r="H10" s="6">
        <v>1386</v>
      </c>
      <c r="I10" s="6">
        <v>1305</v>
      </c>
      <c r="J10" s="6">
        <v>1032</v>
      </c>
      <c r="K10" s="6">
        <v>1021</v>
      </c>
      <c r="L10" s="6">
        <v>7709</v>
      </c>
      <c r="M10" s="6">
        <v>79</v>
      </c>
      <c r="N10" s="6">
        <v>38</v>
      </c>
      <c r="O10" s="6">
        <v>31</v>
      </c>
      <c r="P10" s="6">
        <v>44</v>
      </c>
      <c r="Q10" s="6">
        <v>45</v>
      </c>
      <c r="R10" s="6">
        <v>44</v>
      </c>
      <c r="S10" s="6">
        <v>281</v>
      </c>
      <c r="T10" s="6">
        <v>21.9</v>
      </c>
      <c r="U10" s="6">
        <v>26.900000000000006</v>
      </c>
      <c r="V10" s="6">
        <v>43.500000000000007</v>
      </c>
      <c r="W10" s="6">
        <v>21.699999999999989</v>
      </c>
      <c r="X10" s="6">
        <v>49.000000000000028</v>
      </c>
      <c r="Y10" s="6">
        <v>49.700000000000017</v>
      </c>
      <c r="Z10" s="6">
        <v>212.70000000000005</v>
      </c>
      <c r="AA10" s="6">
        <v>1390</v>
      </c>
      <c r="AB10" s="6">
        <v>699</v>
      </c>
      <c r="AC10" s="6">
        <v>905</v>
      </c>
      <c r="AD10" s="6">
        <v>813</v>
      </c>
      <c r="AE10" s="6">
        <v>587</v>
      </c>
      <c r="AF10" s="6">
        <v>622</v>
      </c>
      <c r="AG10" s="6">
        <v>5016</v>
      </c>
      <c r="AH10" s="6"/>
      <c r="AI10" s="7" t="s">
        <v>220</v>
      </c>
    </row>
    <row r="11" spans="1:35" x14ac:dyDescent="0.2">
      <c r="A11" s="5" t="s">
        <v>69</v>
      </c>
      <c r="B11" s="6" t="s">
        <v>1</v>
      </c>
      <c r="C11" s="6" t="s">
        <v>73</v>
      </c>
      <c r="D11" s="6" t="s">
        <v>204</v>
      </c>
      <c r="E11" s="6" t="s">
        <v>228</v>
      </c>
      <c r="F11" s="6">
        <v>1664</v>
      </c>
      <c r="G11" s="6">
        <v>1540</v>
      </c>
      <c r="H11" s="6">
        <v>1211</v>
      </c>
      <c r="I11" s="6">
        <v>707</v>
      </c>
      <c r="J11" s="6">
        <v>1267</v>
      </c>
      <c r="K11" s="6">
        <v>790</v>
      </c>
      <c r="L11" s="6">
        <v>7179</v>
      </c>
      <c r="M11" s="6">
        <v>52</v>
      </c>
      <c r="N11" s="6">
        <v>54</v>
      </c>
      <c r="O11" s="6">
        <v>63</v>
      </c>
      <c r="P11" s="6">
        <v>25</v>
      </c>
      <c r="Q11" s="6">
        <v>44</v>
      </c>
      <c r="R11" s="6">
        <v>20</v>
      </c>
      <c r="S11" s="6">
        <v>258</v>
      </c>
      <c r="T11" s="6">
        <v>20.2</v>
      </c>
      <c r="U11" s="6">
        <v>49.699999999999989</v>
      </c>
      <c r="V11" s="6">
        <v>26.300000000000011</v>
      </c>
      <c r="W11" s="6">
        <v>38.399999999999991</v>
      </c>
      <c r="X11" s="6">
        <v>27.099999999999994</v>
      </c>
      <c r="Y11" s="6">
        <v>9.2999999999999829</v>
      </c>
      <c r="Z11" s="6">
        <v>170.99999999999997</v>
      </c>
      <c r="AA11" s="6">
        <v>1011</v>
      </c>
      <c r="AB11" s="6">
        <v>771</v>
      </c>
      <c r="AC11" s="6">
        <v>618</v>
      </c>
      <c r="AD11" s="6">
        <v>288</v>
      </c>
      <c r="AE11" s="6">
        <v>595</v>
      </c>
      <c r="AF11" s="6">
        <v>235</v>
      </c>
      <c r="AG11" s="6">
        <v>3518</v>
      </c>
      <c r="AH11" s="6"/>
      <c r="AI11" s="7" t="s">
        <v>220</v>
      </c>
    </row>
    <row r="12" spans="1:35" x14ac:dyDescent="0.2">
      <c r="A12" s="5" t="s">
        <v>70</v>
      </c>
      <c r="B12" s="6" t="s">
        <v>1</v>
      </c>
      <c r="C12" s="6" t="s">
        <v>73</v>
      </c>
      <c r="D12" s="6" t="s">
        <v>204</v>
      </c>
      <c r="E12" s="6" t="s">
        <v>228</v>
      </c>
      <c r="F12" s="6">
        <v>1917</v>
      </c>
      <c r="G12" s="6">
        <v>1420</v>
      </c>
      <c r="H12" s="6">
        <v>1488</v>
      </c>
      <c r="I12" s="6">
        <v>1094</v>
      </c>
      <c r="J12" s="6">
        <v>1244</v>
      </c>
      <c r="K12" s="6">
        <v>817</v>
      </c>
      <c r="L12" s="6">
        <v>7980</v>
      </c>
      <c r="M12" s="6">
        <v>42</v>
      </c>
      <c r="N12" s="6">
        <v>49</v>
      </c>
      <c r="O12" s="6">
        <v>48</v>
      </c>
      <c r="P12" s="6">
        <v>36</v>
      </c>
      <c r="Q12" s="6">
        <v>40</v>
      </c>
      <c r="R12" s="6">
        <v>20</v>
      </c>
      <c r="S12" s="6">
        <v>235</v>
      </c>
      <c r="T12" s="6">
        <v>25.3</v>
      </c>
      <c r="U12" s="6">
        <v>34.200000000000003</v>
      </c>
      <c r="V12" s="6">
        <v>43.000000000000014</v>
      </c>
      <c r="W12" s="6">
        <v>61.100000000000009</v>
      </c>
      <c r="X12" s="6">
        <v>45.000000000000028</v>
      </c>
      <c r="Y12" s="6">
        <v>21.699999999999989</v>
      </c>
      <c r="Z12" s="6">
        <v>230.30000000000004</v>
      </c>
      <c r="AA12" s="6">
        <v>1013</v>
      </c>
      <c r="AB12" s="6">
        <v>588</v>
      </c>
      <c r="AC12" s="6">
        <v>650</v>
      </c>
      <c r="AD12" s="6">
        <v>491</v>
      </c>
      <c r="AE12" s="6">
        <v>622</v>
      </c>
      <c r="AF12" s="6">
        <v>288</v>
      </c>
      <c r="AG12" s="6">
        <v>3652</v>
      </c>
      <c r="AH12" s="6"/>
      <c r="AI12" s="7" t="s">
        <v>220</v>
      </c>
    </row>
    <row r="13" spans="1:35" x14ac:dyDescent="0.2">
      <c r="A13" s="5" t="s">
        <v>71</v>
      </c>
      <c r="B13" s="6" t="s">
        <v>1</v>
      </c>
      <c r="C13" s="6" t="s">
        <v>73</v>
      </c>
      <c r="D13" s="6" t="s">
        <v>204</v>
      </c>
      <c r="E13" s="6" t="s">
        <v>228</v>
      </c>
      <c r="F13" s="6">
        <v>1785</v>
      </c>
      <c r="G13" s="6">
        <v>1166</v>
      </c>
      <c r="H13" s="6">
        <v>1211</v>
      </c>
      <c r="I13" s="6">
        <v>519</v>
      </c>
      <c r="J13" s="6">
        <v>1168</v>
      </c>
      <c r="K13" s="6">
        <v>551</v>
      </c>
      <c r="L13" s="6">
        <v>6400</v>
      </c>
      <c r="M13" s="6">
        <v>72</v>
      </c>
      <c r="N13" s="6">
        <v>46</v>
      </c>
      <c r="O13" s="6">
        <v>70</v>
      </c>
      <c r="P13" s="6">
        <v>24</v>
      </c>
      <c r="Q13" s="6">
        <v>79</v>
      </c>
      <c r="R13" s="6">
        <v>14</v>
      </c>
      <c r="S13" s="6">
        <v>305</v>
      </c>
      <c r="T13" s="6">
        <v>32.6</v>
      </c>
      <c r="U13" s="6">
        <v>42.800000000000004</v>
      </c>
      <c r="V13" s="6">
        <v>40.599999999999994</v>
      </c>
      <c r="W13" s="6">
        <v>21.099999999999994</v>
      </c>
      <c r="X13" s="6">
        <v>43.799999999999983</v>
      </c>
      <c r="Y13" s="6">
        <v>4.6999999999999886</v>
      </c>
      <c r="Z13" s="6">
        <v>185.59999999999997</v>
      </c>
      <c r="AA13" s="6">
        <v>1125</v>
      </c>
      <c r="AB13" s="6">
        <v>550</v>
      </c>
      <c r="AC13" s="6">
        <v>521</v>
      </c>
      <c r="AD13" s="6">
        <v>198</v>
      </c>
      <c r="AE13" s="6">
        <v>473</v>
      </c>
      <c r="AF13" s="6">
        <v>141</v>
      </c>
      <c r="AG13" s="6">
        <v>3008</v>
      </c>
      <c r="AH13" s="6"/>
      <c r="AI13" s="7" t="s">
        <v>220</v>
      </c>
    </row>
    <row r="14" spans="1:35" x14ac:dyDescent="0.2">
      <c r="A14" s="5" t="s">
        <v>72</v>
      </c>
      <c r="B14" s="6" t="s">
        <v>1</v>
      </c>
      <c r="C14" s="6" t="s">
        <v>73</v>
      </c>
      <c r="D14" s="6" t="s">
        <v>204</v>
      </c>
      <c r="E14" s="6" t="s">
        <v>228</v>
      </c>
      <c r="F14" s="6">
        <v>2572</v>
      </c>
      <c r="G14" s="6">
        <v>1748</v>
      </c>
      <c r="H14" s="6">
        <v>1764</v>
      </c>
      <c r="I14" s="6">
        <v>1946</v>
      </c>
      <c r="J14" s="6">
        <v>1893</v>
      </c>
      <c r="K14" s="6">
        <v>1418</v>
      </c>
      <c r="L14" s="6">
        <v>11341</v>
      </c>
      <c r="M14" s="6">
        <v>76</v>
      </c>
      <c r="N14" s="6">
        <v>40</v>
      </c>
      <c r="O14" s="6">
        <v>23</v>
      </c>
      <c r="P14" s="6">
        <v>114</v>
      </c>
      <c r="Q14" s="6">
        <v>121</v>
      </c>
      <c r="R14" s="6">
        <v>60</v>
      </c>
      <c r="S14" s="6">
        <v>434</v>
      </c>
      <c r="T14" s="6">
        <v>29.1</v>
      </c>
      <c r="U14" s="6">
        <v>41.300000000000004</v>
      </c>
      <c r="V14" s="6">
        <v>58.199999999999989</v>
      </c>
      <c r="W14" s="6">
        <v>79</v>
      </c>
      <c r="X14" s="6">
        <v>70.599999999999994</v>
      </c>
      <c r="Y14" s="6">
        <v>64.400000000000034</v>
      </c>
      <c r="Z14" s="6">
        <v>342.6</v>
      </c>
      <c r="AA14" s="6">
        <v>1702</v>
      </c>
      <c r="AB14" s="6">
        <v>863</v>
      </c>
      <c r="AC14" s="6">
        <v>906</v>
      </c>
      <c r="AD14" s="6">
        <v>988</v>
      </c>
      <c r="AE14" s="6">
        <v>1002</v>
      </c>
      <c r="AF14" s="6">
        <v>630</v>
      </c>
      <c r="AG14" s="6">
        <v>6091</v>
      </c>
      <c r="AH14" s="6"/>
      <c r="AI14" s="7" t="s">
        <v>220</v>
      </c>
    </row>
    <row r="15" spans="1:35" x14ac:dyDescent="0.2">
      <c r="A15" s="57" t="s">
        <v>171</v>
      </c>
      <c r="B15" s="58"/>
      <c r="C15" s="58"/>
      <c r="D15" s="6"/>
      <c r="E15" s="8"/>
      <c r="F15" s="6">
        <f>AVERAGE(F3:F14)</f>
        <v>1845.75</v>
      </c>
      <c r="G15" s="6">
        <f t="shared" ref="G15:Z15" si="0">AVERAGE(G3:G14)</f>
        <v>1399.1666666666667</v>
      </c>
      <c r="H15" s="6">
        <f t="shared" si="0"/>
        <v>1318.1666666666667</v>
      </c>
      <c r="I15" s="6">
        <f t="shared" si="0"/>
        <v>1169.1666666666667</v>
      </c>
      <c r="J15" s="6">
        <f t="shared" si="0"/>
        <v>1235.1666666666667</v>
      </c>
      <c r="K15" s="6">
        <f t="shared" si="0"/>
        <v>1035.8333333333333</v>
      </c>
      <c r="L15" s="6">
        <f t="shared" si="0"/>
        <v>8003.25</v>
      </c>
      <c r="M15" s="6">
        <f t="shared" si="0"/>
        <v>76.583333333333329</v>
      </c>
      <c r="N15" s="6">
        <f t="shared" si="0"/>
        <v>47.416666666666664</v>
      </c>
      <c r="O15" s="6">
        <f t="shared" si="0"/>
        <v>45.166666666666664</v>
      </c>
      <c r="P15" s="6">
        <f t="shared" si="0"/>
        <v>46.166666666666664</v>
      </c>
      <c r="Q15" s="6">
        <f t="shared" si="0"/>
        <v>60.75</v>
      </c>
      <c r="R15" s="6">
        <f t="shared" si="0"/>
        <v>37.5</v>
      </c>
      <c r="S15" s="6">
        <f t="shared" si="0"/>
        <v>313.58333333333331</v>
      </c>
      <c r="T15" s="6">
        <f t="shared" si="0"/>
        <v>23.766666666666669</v>
      </c>
      <c r="U15" s="6">
        <f t="shared" si="0"/>
        <v>46.666666666666657</v>
      </c>
      <c r="V15" s="6">
        <f t="shared" si="0"/>
        <v>42.283333333333339</v>
      </c>
      <c r="W15" s="6">
        <f t="shared" si="0"/>
        <v>42.925000000000004</v>
      </c>
      <c r="X15" s="6">
        <f t="shared" si="0"/>
        <v>61.07500000000001</v>
      </c>
      <c r="Y15" s="6">
        <f t="shared" si="0"/>
        <v>40.908333333333339</v>
      </c>
      <c r="Z15" s="6">
        <f t="shared" si="0"/>
        <v>257.625</v>
      </c>
      <c r="AA15" s="6">
        <f t="shared" ref="AA15:AG15" si="1">AVERAGE(AA3:AA14)</f>
        <v>1166.5</v>
      </c>
      <c r="AB15" s="6">
        <f t="shared" si="1"/>
        <v>687.91666666666663</v>
      </c>
      <c r="AC15" s="6">
        <f t="shared" si="1"/>
        <v>645.25</v>
      </c>
      <c r="AD15" s="6">
        <f t="shared" si="1"/>
        <v>514.5</v>
      </c>
      <c r="AE15" s="6">
        <f t="shared" si="1"/>
        <v>559.91666666666663</v>
      </c>
      <c r="AF15" s="6">
        <f t="shared" si="1"/>
        <v>419.33333333333331</v>
      </c>
      <c r="AG15" s="6">
        <f t="shared" si="1"/>
        <v>3993.4166666666665</v>
      </c>
      <c r="AH15" s="6"/>
      <c r="AI15" s="7"/>
    </row>
    <row r="16" spans="1:35" ht="15" thickBot="1" x14ac:dyDescent="0.25">
      <c r="A16" s="59" t="s">
        <v>172</v>
      </c>
      <c r="B16" s="60"/>
      <c r="C16" s="60"/>
      <c r="D16" s="10"/>
      <c r="E16" s="9"/>
      <c r="F16" s="10">
        <f>STDEV(F3:F14)/SQRT(12)</f>
        <v>120.7148609389712</v>
      </c>
      <c r="G16" s="10">
        <f t="shared" ref="G16:Z16" si="2">STDEV(G3:G14)/SQRT(12)</f>
        <v>90.633279837714284</v>
      </c>
      <c r="H16" s="10">
        <f t="shared" si="2"/>
        <v>83.138879186113911</v>
      </c>
      <c r="I16" s="10">
        <f t="shared" si="2"/>
        <v>105.40088215757947</v>
      </c>
      <c r="J16" s="10">
        <f t="shared" si="2"/>
        <v>73.914245288480529</v>
      </c>
      <c r="K16" s="10">
        <f t="shared" si="2"/>
        <v>92.988336946526815</v>
      </c>
      <c r="L16" s="10">
        <f t="shared" si="2"/>
        <v>445.51949800885325</v>
      </c>
      <c r="M16" s="10">
        <f t="shared" si="2"/>
        <v>9.1108146970753658</v>
      </c>
      <c r="N16" s="10">
        <f t="shared" si="2"/>
        <v>5.7806604599764695</v>
      </c>
      <c r="O16" s="10">
        <f t="shared" si="2"/>
        <v>4.8894340834666821</v>
      </c>
      <c r="P16" s="10">
        <f t="shared" si="2"/>
        <v>7.4455939109562452</v>
      </c>
      <c r="Q16" s="10">
        <f t="shared" si="2"/>
        <v>8.8549977328334109</v>
      </c>
      <c r="R16" s="10">
        <f t="shared" si="2"/>
        <v>7.3128156497530235</v>
      </c>
      <c r="S16" s="10">
        <f t="shared" si="2"/>
        <v>29.752885862916187</v>
      </c>
      <c r="T16" s="10">
        <f t="shared" si="2"/>
        <v>2.0873476476189086</v>
      </c>
      <c r="U16" s="10">
        <f t="shared" si="2"/>
        <v>4.3137435990545301</v>
      </c>
      <c r="V16" s="10">
        <f t="shared" si="2"/>
        <v>7.0456824661732718</v>
      </c>
      <c r="W16" s="10">
        <f t="shared" si="2"/>
        <v>6.0173754094440426</v>
      </c>
      <c r="X16" s="10">
        <f t="shared" si="2"/>
        <v>10.724463149663238</v>
      </c>
      <c r="Y16" s="10">
        <f t="shared" si="2"/>
        <v>8.0447089550658859</v>
      </c>
      <c r="Z16" s="10">
        <f t="shared" si="2"/>
        <v>30.585845718785258</v>
      </c>
      <c r="AA16" s="10">
        <f t="shared" ref="AA16:AG16" si="3">STDEV(AA3:AA14)/SQRT(12)</f>
        <v>107.08673205312684</v>
      </c>
      <c r="AB16" s="10">
        <f t="shared" si="3"/>
        <v>51.68603620305818</v>
      </c>
      <c r="AC16" s="10">
        <f t="shared" si="3"/>
        <v>55.957251676181478</v>
      </c>
      <c r="AD16" s="10">
        <f t="shared" si="3"/>
        <v>67.559906076688051</v>
      </c>
      <c r="AE16" s="10">
        <f t="shared" si="3"/>
        <v>46.904716170017466</v>
      </c>
      <c r="AF16" s="10">
        <f t="shared" si="3"/>
        <v>54.3514563565762</v>
      </c>
      <c r="AG16" s="10">
        <f t="shared" si="3"/>
        <v>278.93926400750831</v>
      </c>
      <c r="AH16" s="10"/>
      <c r="AI16" s="22"/>
    </row>
    <row r="17" spans="1:35" ht="15" thickBot="1" x14ac:dyDescent="0.25"/>
    <row r="18" spans="1:35" x14ac:dyDescent="0.2">
      <c r="A18" s="2" t="s">
        <v>0</v>
      </c>
      <c r="B18" s="3" t="s">
        <v>1</v>
      </c>
      <c r="C18" s="3" t="s">
        <v>13</v>
      </c>
      <c r="D18" s="3" t="s">
        <v>205</v>
      </c>
      <c r="E18" s="3" t="s">
        <v>2</v>
      </c>
      <c r="F18" s="3">
        <v>1738</v>
      </c>
      <c r="G18" s="3">
        <v>1310</v>
      </c>
      <c r="H18" s="3">
        <v>1313</v>
      </c>
      <c r="I18" s="3">
        <v>1020</v>
      </c>
      <c r="J18" s="3">
        <v>1419</v>
      </c>
      <c r="K18" s="3">
        <v>1274</v>
      </c>
      <c r="L18" s="3">
        <v>8074</v>
      </c>
      <c r="M18" s="3">
        <v>60</v>
      </c>
      <c r="N18" s="3">
        <v>56</v>
      </c>
      <c r="O18" s="3">
        <v>65</v>
      </c>
      <c r="P18" s="3">
        <v>79</v>
      </c>
      <c r="Q18" s="3">
        <v>77</v>
      </c>
      <c r="R18" s="3">
        <v>66</v>
      </c>
      <c r="S18" s="3">
        <v>403</v>
      </c>
      <c r="T18" s="3">
        <v>27.800000000000004</v>
      </c>
      <c r="U18" s="3">
        <v>23.9</v>
      </c>
      <c r="V18" s="3">
        <v>36</v>
      </c>
      <c r="W18" s="3">
        <v>17.599999999999994</v>
      </c>
      <c r="X18" s="3">
        <v>43.199999999999974</v>
      </c>
      <c r="Y18" s="3">
        <v>51.999999999999972</v>
      </c>
      <c r="Z18" s="3">
        <v>200.49999999999994</v>
      </c>
      <c r="AA18" s="3">
        <v>1623</v>
      </c>
      <c r="AB18" s="3">
        <v>1103</v>
      </c>
      <c r="AC18" s="3">
        <v>1005</v>
      </c>
      <c r="AD18" s="3">
        <v>717</v>
      </c>
      <c r="AE18" s="3">
        <v>1028</v>
      </c>
      <c r="AF18" s="3">
        <v>940</v>
      </c>
      <c r="AG18" s="3">
        <v>6416</v>
      </c>
      <c r="AH18" s="3"/>
      <c r="AI18" s="4" t="s">
        <v>126</v>
      </c>
    </row>
    <row r="19" spans="1:35" x14ac:dyDescent="0.2">
      <c r="A19" s="5" t="s">
        <v>3</v>
      </c>
      <c r="B19" s="6" t="s">
        <v>1</v>
      </c>
      <c r="C19" s="6" t="s">
        <v>13</v>
      </c>
      <c r="D19" s="6" t="s">
        <v>205</v>
      </c>
      <c r="E19" s="6" t="s">
        <v>2</v>
      </c>
      <c r="F19" s="6">
        <v>2069</v>
      </c>
      <c r="G19" s="6">
        <v>2156</v>
      </c>
      <c r="H19" s="6">
        <v>1946</v>
      </c>
      <c r="I19" s="6">
        <v>1980</v>
      </c>
      <c r="J19" s="6">
        <v>2078</v>
      </c>
      <c r="K19" s="6">
        <v>1948</v>
      </c>
      <c r="L19" s="6">
        <v>12177</v>
      </c>
      <c r="M19" s="6">
        <v>41</v>
      </c>
      <c r="N19" s="6">
        <v>64</v>
      </c>
      <c r="O19" s="6">
        <v>45</v>
      </c>
      <c r="P19" s="6">
        <v>71</v>
      </c>
      <c r="Q19" s="6">
        <v>101</v>
      </c>
      <c r="R19" s="6">
        <v>92</v>
      </c>
      <c r="S19" s="6">
        <v>414</v>
      </c>
      <c r="T19" s="6">
        <v>58.3</v>
      </c>
      <c r="U19" s="6">
        <v>59</v>
      </c>
      <c r="V19" s="6">
        <v>83.3</v>
      </c>
      <c r="W19" s="6">
        <v>97.900000000000063</v>
      </c>
      <c r="X19" s="6">
        <v>110.20000000000005</v>
      </c>
      <c r="Y19" s="6">
        <v>109.90000000000003</v>
      </c>
      <c r="Z19" s="6">
        <v>518.60000000000014</v>
      </c>
      <c r="AA19" s="6">
        <v>1782</v>
      </c>
      <c r="AB19" s="6">
        <v>1674</v>
      </c>
      <c r="AC19" s="6">
        <v>1395</v>
      </c>
      <c r="AD19" s="6">
        <v>1480</v>
      </c>
      <c r="AE19" s="6">
        <v>1476</v>
      </c>
      <c r="AF19" s="6">
        <v>1277</v>
      </c>
      <c r="AG19" s="6">
        <v>9084</v>
      </c>
      <c r="AH19" s="6"/>
      <c r="AI19" s="7" t="s">
        <v>126</v>
      </c>
    </row>
    <row r="20" spans="1:35" x14ac:dyDescent="0.2">
      <c r="A20" s="5" t="s">
        <v>4</v>
      </c>
      <c r="B20" s="6" t="s">
        <v>1</v>
      </c>
      <c r="C20" s="6" t="s">
        <v>13</v>
      </c>
      <c r="D20" s="6" t="s">
        <v>205</v>
      </c>
      <c r="E20" s="6" t="s">
        <v>2</v>
      </c>
      <c r="F20" s="6">
        <v>1953</v>
      </c>
      <c r="G20" s="6">
        <v>1548</v>
      </c>
      <c r="H20" s="6">
        <v>1787</v>
      </c>
      <c r="I20" s="6">
        <v>1696</v>
      </c>
      <c r="J20" s="6">
        <v>1943</v>
      </c>
      <c r="K20" s="6">
        <v>1904</v>
      </c>
      <c r="L20" s="6">
        <v>10831</v>
      </c>
      <c r="M20" s="6">
        <v>79</v>
      </c>
      <c r="N20" s="6">
        <v>65</v>
      </c>
      <c r="O20" s="6">
        <v>88</v>
      </c>
      <c r="P20" s="6">
        <v>99</v>
      </c>
      <c r="Q20" s="6">
        <v>144</v>
      </c>
      <c r="R20" s="6">
        <v>119</v>
      </c>
      <c r="S20" s="6">
        <v>594</v>
      </c>
      <c r="T20" s="6">
        <v>28.8</v>
      </c>
      <c r="U20" s="6">
        <v>52.399999999999991</v>
      </c>
      <c r="V20" s="6">
        <v>116.89999999999998</v>
      </c>
      <c r="W20" s="6">
        <v>98.800000000000068</v>
      </c>
      <c r="X20" s="6">
        <v>97.899999999999977</v>
      </c>
      <c r="Y20" s="6">
        <v>84.899999999999977</v>
      </c>
      <c r="Z20" s="6">
        <v>479.7</v>
      </c>
      <c r="AA20" s="6">
        <v>1897</v>
      </c>
      <c r="AB20" s="6">
        <v>1280</v>
      </c>
      <c r="AC20" s="6">
        <v>1423</v>
      </c>
      <c r="AD20" s="6">
        <v>1406</v>
      </c>
      <c r="AE20" s="6">
        <v>1339</v>
      </c>
      <c r="AF20" s="6">
        <v>1333</v>
      </c>
      <c r="AG20" s="6">
        <v>8678</v>
      </c>
      <c r="AH20" s="6"/>
      <c r="AI20" s="7" t="s">
        <v>126</v>
      </c>
    </row>
    <row r="21" spans="1:35" x14ac:dyDescent="0.2">
      <c r="A21" s="5" t="s">
        <v>5</v>
      </c>
      <c r="B21" s="6" t="s">
        <v>1</v>
      </c>
      <c r="C21" s="6" t="s">
        <v>13</v>
      </c>
      <c r="D21" s="6" t="s">
        <v>205</v>
      </c>
      <c r="E21" s="6" t="s">
        <v>2</v>
      </c>
      <c r="F21" s="6">
        <v>2008</v>
      </c>
      <c r="G21" s="6">
        <v>1469</v>
      </c>
      <c r="H21" s="6">
        <v>1529</v>
      </c>
      <c r="I21" s="6">
        <v>1634</v>
      </c>
      <c r="J21" s="6">
        <v>1812</v>
      </c>
      <c r="K21" s="6">
        <v>1817</v>
      </c>
      <c r="L21" s="6">
        <v>10269</v>
      </c>
      <c r="M21" s="6">
        <v>89</v>
      </c>
      <c r="N21" s="6">
        <v>113</v>
      </c>
      <c r="O21" s="6">
        <v>164</v>
      </c>
      <c r="P21" s="6">
        <v>183</v>
      </c>
      <c r="Q21" s="6">
        <v>183</v>
      </c>
      <c r="R21" s="6">
        <v>204</v>
      </c>
      <c r="S21" s="6">
        <v>936</v>
      </c>
      <c r="T21" s="6">
        <v>27.5</v>
      </c>
      <c r="U21" s="6">
        <v>54.599999999999994</v>
      </c>
      <c r="V21" s="6">
        <v>53.799999999999983</v>
      </c>
      <c r="W21" s="6">
        <v>95.199999999999989</v>
      </c>
      <c r="X21" s="6">
        <v>86.800000000000011</v>
      </c>
      <c r="Y21" s="6">
        <v>79.5</v>
      </c>
      <c r="Z21" s="6">
        <v>397.4</v>
      </c>
      <c r="AA21" s="6">
        <v>2119</v>
      </c>
      <c r="AB21" s="6">
        <v>1413</v>
      </c>
      <c r="AC21" s="6">
        <v>1365</v>
      </c>
      <c r="AD21" s="6">
        <v>1386</v>
      </c>
      <c r="AE21" s="6">
        <v>1360</v>
      </c>
      <c r="AF21" s="6">
        <v>1421</v>
      </c>
      <c r="AG21" s="6">
        <v>9064</v>
      </c>
      <c r="AH21" s="6"/>
      <c r="AI21" s="7" t="s">
        <v>126</v>
      </c>
    </row>
    <row r="22" spans="1:35" x14ac:dyDescent="0.2">
      <c r="A22" s="5" t="s">
        <v>6</v>
      </c>
      <c r="B22" s="6" t="s">
        <v>1</v>
      </c>
      <c r="C22" s="6" t="s">
        <v>13</v>
      </c>
      <c r="D22" s="6" t="s">
        <v>205</v>
      </c>
      <c r="E22" s="6" t="s">
        <v>2</v>
      </c>
      <c r="F22" s="6">
        <v>1415</v>
      </c>
      <c r="G22" s="6">
        <v>1601</v>
      </c>
      <c r="H22" s="6">
        <v>1601</v>
      </c>
      <c r="I22" s="6">
        <v>1599</v>
      </c>
      <c r="J22" s="6">
        <v>1438</v>
      </c>
      <c r="K22" s="6">
        <v>1525</v>
      </c>
      <c r="L22" s="6">
        <v>9179</v>
      </c>
      <c r="M22" s="6">
        <v>82</v>
      </c>
      <c r="N22" s="6">
        <v>96</v>
      </c>
      <c r="O22" s="6">
        <v>84</v>
      </c>
      <c r="P22" s="6">
        <v>94</v>
      </c>
      <c r="Q22" s="6">
        <v>86</v>
      </c>
      <c r="R22" s="6">
        <v>134</v>
      </c>
      <c r="S22" s="6">
        <v>576</v>
      </c>
      <c r="T22" s="6">
        <v>17.700000000000003</v>
      </c>
      <c r="U22" s="6">
        <v>46</v>
      </c>
      <c r="V22" s="6">
        <v>53.09999999999998</v>
      </c>
      <c r="W22" s="6">
        <v>55.199999999999989</v>
      </c>
      <c r="X22" s="6">
        <v>45.299999999999983</v>
      </c>
      <c r="Y22" s="6">
        <v>46.199999999999989</v>
      </c>
      <c r="Z22" s="6">
        <v>263.49999999999994</v>
      </c>
      <c r="AA22" s="6">
        <v>1613</v>
      </c>
      <c r="AB22" s="6">
        <v>1350</v>
      </c>
      <c r="AC22" s="6">
        <v>1049</v>
      </c>
      <c r="AD22" s="6">
        <v>1233</v>
      </c>
      <c r="AE22" s="6">
        <v>1049</v>
      </c>
      <c r="AF22" s="6">
        <v>1162</v>
      </c>
      <c r="AG22" s="6">
        <v>7456</v>
      </c>
      <c r="AH22" s="6"/>
      <c r="AI22" s="7" t="s">
        <v>126</v>
      </c>
    </row>
    <row r="23" spans="1:35" x14ac:dyDescent="0.2">
      <c r="A23" s="5" t="s">
        <v>7</v>
      </c>
      <c r="B23" s="6" t="s">
        <v>1</v>
      </c>
      <c r="C23" s="6" t="s">
        <v>13</v>
      </c>
      <c r="D23" s="6" t="s">
        <v>205</v>
      </c>
      <c r="E23" s="6" t="s">
        <v>2</v>
      </c>
      <c r="F23" s="6">
        <v>1165</v>
      </c>
      <c r="G23" s="6">
        <v>1173</v>
      </c>
      <c r="H23" s="6">
        <v>1276</v>
      </c>
      <c r="I23" s="6">
        <v>1188</v>
      </c>
      <c r="J23" s="6">
        <v>1193</v>
      </c>
      <c r="K23" s="6">
        <v>1280</v>
      </c>
      <c r="L23" s="6">
        <v>7275</v>
      </c>
      <c r="M23" s="6">
        <v>6</v>
      </c>
      <c r="N23" s="6">
        <v>36</v>
      </c>
      <c r="O23" s="6">
        <v>46</v>
      </c>
      <c r="P23" s="6">
        <v>41</v>
      </c>
      <c r="Q23" s="6">
        <v>39</v>
      </c>
      <c r="R23" s="6">
        <v>47</v>
      </c>
      <c r="S23" s="6">
        <v>215</v>
      </c>
      <c r="T23" s="6">
        <v>9.4</v>
      </c>
      <c r="U23" s="6">
        <v>17.699999999999996</v>
      </c>
      <c r="V23" s="6">
        <v>33.600000000000009</v>
      </c>
      <c r="W23" s="6">
        <v>40.499999999999986</v>
      </c>
      <c r="X23" s="6">
        <v>37.499999999999972</v>
      </c>
      <c r="Y23" s="6">
        <v>47.500000000000028</v>
      </c>
      <c r="Z23" s="6">
        <v>186.2</v>
      </c>
      <c r="AA23" s="6">
        <v>1092</v>
      </c>
      <c r="AB23" s="6">
        <v>1094</v>
      </c>
      <c r="AC23" s="6">
        <v>1379</v>
      </c>
      <c r="AD23" s="6">
        <v>1203</v>
      </c>
      <c r="AE23" s="6">
        <v>1173</v>
      </c>
      <c r="AF23" s="6">
        <v>1352</v>
      </c>
      <c r="AG23" s="6">
        <v>7293</v>
      </c>
      <c r="AH23" s="6"/>
      <c r="AI23" s="7" t="s">
        <v>126</v>
      </c>
    </row>
    <row r="24" spans="1:35" x14ac:dyDescent="0.2">
      <c r="A24" s="5" t="s">
        <v>8</v>
      </c>
      <c r="B24" s="6" t="s">
        <v>1</v>
      </c>
      <c r="C24" s="6" t="s">
        <v>13</v>
      </c>
      <c r="D24" s="6" t="s">
        <v>205</v>
      </c>
      <c r="E24" s="6" t="s">
        <v>2</v>
      </c>
      <c r="F24" s="6">
        <v>1710</v>
      </c>
      <c r="G24" s="6">
        <v>1568</v>
      </c>
      <c r="H24" s="6">
        <v>1560</v>
      </c>
      <c r="I24" s="6">
        <v>1495</v>
      </c>
      <c r="J24" s="6">
        <v>1678</v>
      </c>
      <c r="K24" s="6">
        <v>1558</v>
      </c>
      <c r="L24" s="6">
        <v>9569</v>
      </c>
      <c r="M24" s="6">
        <v>93</v>
      </c>
      <c r="N24" s="6">
        <v>87</v>
      </c>
      <c r="O24" s="6">
        <v>116</v>
      </c>
      <c r="P24" s="6">
        <v>110</v>
      </c>
      <c r="Q24" s="6">
        <v>145</v>
      </c>
      <c r="R24" s="6">
        <v>165</v>
      </c>
      <c r="S24" s="6">
        <v>716</v>
      </c>
      <c r="T24" s="6">
        <v>28.3</v>
      </c>
      <c r="U24" s="6">
        <v>34.700000000000003</v>
      </c>
      <c r="V24" s="6">
        <v>55.3</v>
      </c>
      <c r="W24" s="6">
        <v>54.000000000000014</v>
      </c>
      <c r="X24" s="6">
        <v>107.69999999999999</v>
      </c>
      <c r="Y24" s="6">
        <v>73.000000000000057</v>
      </c>
      <c r="Z24" s="6">
        <v>353.00000000000006</v>
      </c>
      <c r="AA24" s="6">
        <v>1705</v>
      </c>
      <c r="AB24" s="6">
        <v>1294</v>
      </c>
      <c r="AC24" s="6">
        <v>1156</v>
      </c>
      <c r="AD24" s="6">
        <v>1123</v>
      </c>
      <c r="AE24" s="6">
        <v>1059</v>
      </c>
      <c r="AF24" s="6">
        <v>955</v>
      </c>
      <c r="AG24" s="6">
        <v>7292</v>
      </c>
      <c r="AH24" s="6"/>
      <c r="AI24" s="7" t="s">
        <v>126</v>
      </c>
    </row>
    <row r="25" spans="1:35" x14ac:dyDescent="0.2">
      <c r="A25" s="5" t="s">
        <v>9</v>
      </c>
      <c r="B25" s="6" t="s">
        <v>1</v>
      </c>
      <c r="C25" s="6" t="s">
        <v>13</v>
      </c>
      <c r="D25" s="6" t="s">
        <v>205</v>
      </c>
      <c r="E25" s="6" t="s">
        <v>2</v>
      </c>
      <c r="F25" s="6">
        <v>1580</v>
      </c>
      <c r="G25" s="6">
        <v>1452</v>
      </c>
      <c r="H25" s="6">
        <v>1308</v>
      </c>
      <c r="I25" s="6">
        <v>1263</v>
      </c>
      <c r="J25" s="6">
        <v>924</v>
      </c>
      <c r="K25" s="6">
        <v>1175</v>
      </c>
      <c r="L25" s="6">
        <v>7702</v>
      </c>
      <c r="M25" s="6">
        <v>63</v>
      </c>
      <c r="N25" s="6">
        <v>61</v>
      </c>
      <c r="O25" s="6">
        <v>66</v>
      </c>
      <c r="P25" s="6">
        <v>86</v>
      </c>
      <c r="Q25" s="6">
        <v>62</v>
      </c>
      <c r="R25" s="6">
        <v>73</v>
      </c>
      <c r="S25" s="6">
        <v>411</v>
      </c>
      <c r="T25" s="6">
        <v>32.299999999999997</v>
      </c>
      <c r="U25" s="6">
        <v>51.999999999999986</v>
      </c>
      <c r="V25" s="6">
        <v>58.399999999999977</v>
      </c>
      <c r="W25" s="6">
        <v>73.500000000000028</v>
      </c>
      <c r="X25" s="6">
        <v>52.800000000000011</v>
      </c>
      <c r="Y25" s="6">
        <v>61.39999999999992</v>
      </c>
      <c r="Z25" s="6">
        <v>330.39999999999992</v>
      </c>
      <c r="AA25" s="6">
        <v>1608</v>
      </c>
      <c r="AB25" s="6">
        <v>1178</v>
      </c>
      <c r="AC25" s="6">
        <v>1030</v>
      </c>
      <c r="AD25" s="6">
        <v>957</v>
      </c>
      <c r="AE25" s="6">
        <v>597</v>
      </c>
      <c r="AF25" s="6">
        <v>824</v>
      </c>
      <c r="AG25" s="6">
        <v>6194</v>
      </c>
      <c r="AH25" s="6"/>
      <c r="AI25" s="7" t="s">
        <v>126</v>
      </c>
    </row>
    <row r="26" spans="1:35" x14ac:dyDescent="0.2">
      <c r="A26" s="5" t="s">
        <v>10</v>
      </c>
      <c r="B26" s="6" t="s">
        <v>1</v>
      </c>
      <c r="C26" s="6" t="s">
        <v>13</v>
      </c>
      <c r="D26" s="6" t="s">
        <v>205</v>
      </c>
      <c r="E26" s="6" t="s">
        <v>2</v>
      </c>
      <c r="F26" s="6">
        <v>1793</v>
      </c>
      <c r="G26" s="6">
        <v>1606</v>
      </c>
      <c r="H26" s="6">
        <v>1506</v>
      </c>
      <c r="I26" s="6">
        <v>1413</v>
      </c>
      <c r="J26" s="6">
        <v>1127</v>
      </c>
      <c r="K26" s="6">
        <v>1269</v>
      </c>
      <c r="L26" s="6">
        <v>8714</v>
      </c>
      <c r="M26" s="6">
        <v>66</v>
      </c>
      <c r="N26" s="6">
        <v>72</v>
      </c>
      <c r="O26" s="6">
        <v>75</v>
      </c>
      <c r="P26" s="6">
        <v>75</v>
      </c>
      <c r="Q26" s="6">
        <v>78</v>
      </c>
      <c r="R26" s="6">
        <v>124</v>
      </c>
      <c r="S26" s="6">
        <v>490</v>
      </c>
      <c r="T26" s="6">
        <v>33.699999999999996</v>
      </c>
      <c r="U26" s="6">
        <v>33.9</v>
      </c>
      <c r="V26" s="6">
        <v>87.699999999999989</v>
      </c>
      <c r="W26" s="6">
        <v>43.099999999999994</v>
      </c>
      <c r="X26" s="6">
        <v>59.800000000000011</v>
      </c>
      <c r="Y26" s="6">
        <v>49.999999999999943</v>
      </c>
      <c r="Z26" s="6">
        <v>308.19999999999993</v>
      </c>
      <c r="AA26" s="6">
        <v>1874</v>
      </c>
      <c r="AB26" s="6">
        <v>1379</v>
      </c>
      <c r="AC26" s="6">
        <v>1110</v>
      </c>
      <c r="AD26" s="6">
        <v>926</v>
      </c>
      <c r="AE26" s="6">
        <v>605</v>
      </c>
      <c r="AF26" s="6">
        <v>837</v>
      </c>
      <c r="AG26" s="6">
        <v>6731</v>
      </c>
      <c r="AH26" s="6"/>
      <c r="AI26" s="7" t="s">
        <v>126</v>
      </c>
    </row>
    <row r="27" spans="1:35" x14ac:dyDescent="0.2">
      <c r="A27" s="5" t="s">
        <v>11</v>
      </c>
      <c r="B27" s="6" t="s">
        <v>1</v>
      </c>
      <c r="C27" s="6" t="s">
        <v>13</v>
      </c>
      <c r="D27" s="6" t="s">
        <v>205</v>
      </c>
      <c r="E27" s="6" t="s">
        <v>2</v>
      </c>
      <c r="F27" s="6">
        <v>1767</v>
      </c>
      <c r="G27" s="6">
        <v>1433</v>
      </c>
      <c r="H27" s="6">
        <v>1313</v>
      </c>
      <c r="I27" s="6">
        <v>1199</v>
      </c>
      <c r="J27" s="6">
        <v>982</v>
      </c>
      <c r="K27" s="6">
        <v>1008</v>
      </c>
      <c r="L27" s="6">
        <v>7702</v>
      </c>
      <c r="M27" s="6">
        <v>71</v>
      </c>
      <c r="N27" s="6">
        <v>107</v>
      </c>
      <c r="O27" s="6">
        <v>101</v>
      </c>
      <c r="P27" s="6">
        <v>63</v>
      </c>
      <c r="Q27" s="6">
        <v>81</v>
      </c>
      <c r="R27" s="6">
        <v>53</v>
      </c>
      <c r="S27" s="6">
        <v>476</v>
      </c>
      <c r="T27" s="6">
        <v>57.1</v>
      </c>
      <c r="U27" s="6">
        <v>58.6</v>
      </c>
      <c r="V27" s="6">
        <v>82.899999999999963</v>
      </c>
      <c r="W27" s="6">
        <v>56.799999999999955</v>
      </c>
      <c r="X27" s="6">
        <v>80.500000000000057</v>
      </c>
      <c r="Y27" s="6">
        <v>35.600000000000023</v>
      </c>
      <c r="Z27" s="6">
        <v>371.5</v>
      </c>
      <c r="AA27" s="6">
        <v>1826</v>
      </c>
      <c r="AB27" s="6">
        <v>1278</v>
      </c>
      <c r="AC27" s="6">
        <v>1207</v>
      </c>
      <c r="AD27" s="6">
        <v>963</v>
      </c>
      <c r="AE27" s="6">
        <v>831</v>
      </c>
      <c r="AF27" s="6">
        <v>883</v>
      </c>
      <c r="AG27" s="6">
        <v>6988</v>
      </c>
      <c r="AH27" s="6"/>
      <c r="AI27" s="7" t="s">
        <v>126</v>
      </c>
    </row>
    <row r="28" spans="1:35" x14ac:dyDescent="0.2">
      <c r="A28" s="5">
        <v>648</v>
      </c>
      <c r="B28" s="6" t="s">
        <v>1</v>
      </c>
      <c r="C28" s="6" t="s">
        <v>13</v>
      </c>
      <c r="D28" s="6" t="s">
        <v>205</v>
      </c>
      <c r="E28" s="6" t="s">
        <v>2</v>
      </c>
      <c r="F28" s="6">
        <v>1639</v>
      </c>
      <c r="G28" s="6">
        <v>1357</v>
      </c>
      <c r="H28" s="6">
        <v>1272</v>
      </c>
      <c r="I28" s="6">
        <v>1215</v>
      </c>
      <c r="J28" s="6">
        <v>1251</v>
      </c>
      <c r="K28" s="6">
        <v>1373</v>
      </c>
      <c r="L28" s="6">
        <v>8107</v>
      </c>
      <c r="M28" s="6">
        <v>52</v>
      </c>
      <c r="N28" s="6">
        <v>63</v>
      </c>
      <c r="O28" s="6">
        <v>67</v>
      </c>
      <c r="P28" s="6">
        <v>73</v>
      </c>
      <c r="Q28" s="6">
        <v>75</v>
      </c>
      <c r="R28" s="6">
        <v>60</v>
      </c>
      <c r="S28" s="6">
        <v>390</v>
      </c>
      <c r="T28" s="6">
        <v>14.8</v>
      </c>
      <c r="U28" s="6">
        <v>24.399999999999995</v>
      </c>
      <c r="V28" s="6">
        <v>21.699999999999996</v>
      </c>
      <c r="W28" s="6">
        <v>44</v>
      </c>
      <c r="X28" s="6">
        <v>28.200000000000003</v>
      </c>
      <c r="Y28" s="6">
        <v>37.900000000000006</v>
      </c>
      <c r="Z28" s="6">
        <v>171</v>
      </c>
      <c r="AA28" s="6">
        <v>1832</v>
      </c>
      <c r="AB28" s="6">
        <v>1240</v>
      </c>
      <c r="AC28" s="6">
        <v>997</v>
      </c>
      <c r="AD28" s="6">
        <v>1089</v>
      </c>
      <c r="AE28" s="6">
        <v>1186</v>
      </c>
      <c r="AF28" s="6">
        <v>1218</v>
      </c>
      <c r="AG28" s="6">
        <v>7562</v>
      </c>
      <c r="AH28" s="6"/>
      <c r="AI28" s="7" t="s">
        <v>126</v>
      </c>
    </row>
    <row r="29" spans="1:35" x14ac:dyDescent="0.2">
      <c r="A29" s="5">
        <v>652</v>
      </c>
      <c r="B29" s="6" t="s">
        <v>1</v>
      </c>
      <c r="C29" s="6" t="s">
        <v>13</v>
      </c>
      <c r="D29" s="6" t="s">
        <v>205</v>
      </c>
      <c r="E29" s="6" t="s">
        <v>2</v>
      </c>
      <c r="F29" s="6">
        <v>1438</v>
      </c>
      <c r="G29" s="6">
        <v>1232</v>
      </c>
      <c r="H29" s="6">
        <v>1336</v>
      </c>
      <c r="I29" s="6">
        <v>1230</v>
      </c>
      <c r="J29" s="6">
        <v>1472</v>
      </c>
      <c r="K29" s="6">
        <v>1393</v>
      </c>
      <c r="L29" s="6">
        <v>8101</v>
      </c>
      <c r="M29" s="6">
        <v>54</v>
      </c>
      <c r="N29" s="6">
        <v>90</v>
      </c>
      <c r="O29" s="6">
        <v>114</v>
      </c>
      <c r="P29" s="6">
        <v>119</v>
      </c>
      <c r="Q29" s="6">
        <v>105</v>
      </c>
      <c r="R29" s="6">
        <v>131</v>
      </c>
      <c r="S29" s="6">
        <v>613</v>
      </c>
      <c r="T29" s="6">
        <v>19.200000000000003</v>
      </c>
      <c r="U29" s="6">
        <v>31.9</v>
      </c>
      <c r="V29" s="6">
        <v>39.500000000000007</v>
      </c>
      <c r="W29" s="6">
        <v>40.899999999999991</v>
      </c>
      <c r="X29" s="6">
        <v>44</v>
      </c>
      <c r="Y29" s="6">
        <v>47.799999999999983</v>
      </c>
      <c r="Z29" s="6">
        <v>223.29999999999998</v>
      </c>
      <c r="AA29" s="6">
        <v>1635</v>
      </c>
      <c r="AB29" s="6">
        <v>1221</v>
      </c>
      <c r="AC29" s="6">
        <v>1283</v>
      </c>
      <c r="AD29" s="6">
        <v>1165</v>
      </c>
      <c r="AE29" s="6">
        <v>1411</v>
      </c>
      <c r="AF29" s="6">
        <v>1255</v>
      </c>
      <c r="AG29" s="6">
        <v>7970</v>
      </c>
      <c r="AH29" s="6"/>
      <c r="AI29" s="7" t="s">
        <v>126</v>
      </c>
    </row>
    <row r="30" spans="1:35" x14ac:dyDescent="0.2">
      <c r="A30" s="57" t="s">
        <v>171</v>
      </c>
      <c r="B30" s="58"/>
      <c r="C30" s="58"/>
      <c r="D30" s="6"/>
      <c r="E30" s="8"/>
      <c r="F30" s="6">
        <f t="shared" ref="F30:AG30" si="4">AVERAGE(F3:F29)</f>
        <v>1707.3255715745759</v>
      </c>
      <c r="G30" s="6">
        <f t="shared" si="4"/>
        <v>1391.7230748655531</v>
      </c>
      <c r="H30" s="6">
        <f t="shared" si="4"/>
        <v>1344.8579056097224</v>
      </c>
      <c r="I30" s="6">
        <f t="shared" si="4"/>
        <v>1239.8679826470864</v>
      </c>
      <c r="J30" s="6">
        <f t="shared" si="4"/>
        <v>1286.4646504598134</v>
      </c>
      <c r="K30" s="6">
        <f t="shared" si="4"/>
        <v>1195.4931411646101</v>
      </c>
      <c r="L30" s="6">
        <f t="shared" si="4"/>
        <v>8161.0680576157256</v>
      </c>
      <c r="M30" s="6">
        <f t="shared" si="4"/>
        <v>67.719005693477257</v>
      </c>
      <c r="N30" s="6">
        <f t="shared" si="4"/>
        <v>58.930666427947813</v>
      </c>
      <c r="O30" s="6">
        <f t="shared" si="4"/>
        <v>62.425234644235893</v>
      </c>
      <c r="P30" s="6">
        <f t="shared" si="4"/>
        <v>65.40816386837011</v>
      </c>
      <c r="Q30" s="6">
        <f t="shared" si="4"/>
        <v>75.946346066647436</v>
      </c>
      <c r="R30" s="6">
        <f t="shared" si="4"/>
        <v>67.800492909605879</v>
      </c>
      <c r="S30" s="6">
        <f t="shared" si="4"/>
        <v>397.70523919985578</v>
      </c>
      <c r="T30" s="6">
        <f t="shared" si="4"/>
        <v>25.613615935164834</v>
      </c>
      <c r="U30" s="6">
        <f t="shared" si="4"/>
        <v>42.310785010220044</v>
      </c>
      <c r="V30" s="6">
        <f t="shared" si="4"/>
        <v>49.189577530750249</v>
      </c>
      <c r="W30" s="6">
        <f t="shared" si="4"/>
        <v>49.290091361901702</v>
      </c>
      <c r="X30" s="6">
        <f t="shared" si="4"/>
        <v>61.484594736525509</v>
      </c>
      <c r="Y30" s="6">
        <f t="shared" si="4"/>
        <v>48.675117011092276</v>
      </c>
      <c r="Z30" s="6">
        <f t="shared" si="4"/>
        <v>276.26964791226095</v>
      </c>
      <c r="AA30" s="6">
        <f t="shared" si="4"/>
        <v>1379.9071820020433</v>
      </c>
      <c r="AB30" s="6">
        <f t="shared" si="4"/>
        <v>942.25395011037403</v>
      </c>
      <c r="AC30" s="6">
        <f t="shared" si="4"/>
        <v>878.58489429523786</v>
      </c>
      <c r="AD30" s="6">
        <f t="shared" si="4"/>
        <v>784.77153484910332</v>
      </c>
      <c r="AE30" s="6">
        <f t="shared" si="4"/>
        <v>786.14697626294947</v>
      </c>
      <c r="AF30" s="6">
        <f t="shared" si="4"/>
        <v>729.33403037268886</v>
      </c>
      <c r="AG30" s="6">
        <f t="shared" si="4"/>
        <v>5496.9752281028532</v>
      </c>
      <c r="AH30" s="6"/>
      <c r="AI30" s="7"/>
    </row>
    <row r="31" spans="1:35" ht="15" thickBot="1" x14ac:dyDescent="0.25">
      <c r="A31" s="59" t="s">
        <v>172</v>
      </c>
      <c r="B31" s="60"/>
      <c r="C31" s="60"/>
      <c r="D31" s="10"/>
      <c r="E31" s="9"/>
      <c r="F31" s="10">
        <f t="shared" ref="F31:AG31" si="5">STDEV(F3:F29)/SQRT(12)</f>
        <v>134.86229209812225</v>
      </c>
      <c r="G31" s="10">
        <f t="shared" si="5"/>
        <v>109.54033819528577</v>
      </c>
      <c r="H31" s="10">
        <f t="shared" si="5"/>
        <v>104.17514084524913</v>
      </c>
      <c r="I31" s="10">
        <f t="shared" si="5"/>
        <v>115.57998768784606</v>
      </c>
      <c r="J31" s="10">
        <f t="shared" si="5"/>
        <v>116.14865892684057</v>
      </c>
      <c r="K31" s="10">
        <f t="shared" si="5"/>
        <v>122.57772242391414</v>
      </c>
      <c r="L31" s="10">
        <f t="shared" si="5"/>
        <v>627.95533630632701</v>
      </c>
      <c r="M31" s="10">
        <f t="shared" si="5"/>
        <v>8.5421614856244172</v>
      </c>
      <c r="N31" s="10">
        <f t="shared" si="5"/>
        <v>7.7694587384274199</v>
      </c>
      <c r="O31" s="10">
        <f t="shared" si="5"/>
        <v>9.9272816711237226</v>
      </c>
      <c r="P31" s="10">
        <f t="shared" si="5"/>
        <v>11.18270577921961</v>
      </c>
      <c r="Q31" s="10">
        <f t="shared" si="5"/>
        <v>11.814953657984885</v>
      </c>
      <c r="R31" s="10">
        <f t="shared" si="5"/>
        <v>14.847687750881594</v>
      </c>
      <c r="S31" s="10">
        <f t="shared" si="5"/>
        <v>54.788650032016669</v>
      </c>
      <c r="T31" s="10">
        <f t="shared" si="5"/>
        <v>3.5833555556764036</v>
      </c>
      <c r="U31" s="10">
        <f t="shared" si="5"/>
        <v>4.6738315576938874</v>
      </c>
      <c r="V31" s="10">
        <f t="shared" si="5"/>
        <v>7.9039660804341265</v>
      </c>
      <c r="W31" s="10">
        <f t="shared" si="5"/>
        <v>7.3071890773717181</v>
      </c>
      <c r="X31" s="10">
        <f t="shared" si="5"/>
        <v>9.5326788115171155</v>
      </c>
      <c r="Y31" s="10">
        <f t="shared" si="5"/>
        <v>7.7568005992916138</v>
      </c>
      <c r="Z31" s="10">
        <f t="shared" si="5"/>
        <v>34.15432804622052</v>
      </c>
      <c r="AA31" s="10">
        <f t="shared" si="5"/>
        <v>138.65763849280589</v>
      </c>
      <c r="AB31" s="10">
        <f t="shared" si="5"/>
        <v>111.38603469694149</v>
      </c>
      <c r="AC31" s="10">
        <f t="shared" si="5"/>
        <v>105.38503922817229</v>
      </c>
      <c r="AD31" s="10">
        <f t="shared" si="5"/>
        <v>117.054875752988</v>
      </c>
      <c r="AE31" s="10">
        <f t="shared" si="5"/>
        <v>109.32663521969782</v>
      </c>
      <c r="AF31" s="10">
        <f t="shared" si="5"/>
        <v>122.02598358411353</v>
      </c>
      <c r="AG31" s="10">
        <f t="shared" si="5"/>
        <v>654.06145396496561</v>
      </c>
      <c r="AH31" s="10"/>
      <c r="AI31" s="23"/>
    </row>
    <row r="32" spans="1:35" ht="15" thickBot="1" x14ac:dyDescent="0.25"/>
    <row r="33" spans="1:35" x14ac:dyDescent="0.2">
      <c r="A33" s="2" t="s">
        <v>14</v>
      </c>
      <c r="B33" s="3" t="s">
        <v>1</v>
      </c>
      <c r="C33" s="3" t="s">
        <v>28</v>
      </c>
      <c r="D33" s="3" t="s">
        <v>204</v>
      </c>
      <c r="E33" s="3" t="s">
        <v>2</v>
      </c>
      <c r="F33" s="3">
        <v>932</v>
      </c>
      <c r="G33" s="3">
        <v>1058</v>
      </c>
      <c r="H33" s="3">
        <v>935</v>
      </c>
      <c r="I33" s="3">
        <v>1208</v>
      </c>
      <c r="J33" s="3">
        <v>652</v>
      </c>
      <c r="K33" s="3">
        <v>1010</v>
      </c>
      <c r="L33" s="3">
        <v>5795</v>
      </c>
      <c r="M33" s="3">
        <v>23</v>
      </c>
      <c r="N33" s="3">
        <v>42</v>
      </c>
      <c r="O33" s="3">
        <v>40</v>
      </c>
      <c r="P33" s="3">
        <v>93</v>
      </c>
      <c r="Q33" s="3">
        <v>39</v>
      </c>
      <c r="R33" s="3">
        <v>51</v>
      </c>
      <c r="S33" s="3">
        <v>288</v>
      </c>
      <c r="T33" s="3">
        <v>12.2</v>
      </c>
      <c r="U33" s="3">
        <v>10.4</v>
      </c>
      <c r="V33" s="3">
        <v>1.9</v>
      </c>
      <c r="W33" s="3">
        <v>11.4</v>
      </c>
      <c r="X33" s="3">
        <v>12.3</v>
      </c>
      <c r="Y33" s="3">
        <v>9.5</v>
      </c>
      <c r="Z33" s="3">
        <v>57.7</v>
      </c>
      <c r="AA33" s="3">
        <v>807</v>
      </c>
      <c r="AB33" s="3">
        <v>581</v>
      </c>
      <c r="AC33" s="3">
        <v>420</v>
      </c>
      <c r="AD33" s="3">
        <v>666</v>
      </c>
      <c r="AE33" s="3">
        <v>300</v>
      </c>
      <c r="AF33" s="3">
        <v>577</v>
      </c>
      <c r="AG33" s="3">
        <v>3351</v>
      </c>
      <c r="AH33" s="3"/>
      <c r="AI33" s="4" t="s">
        <v>126</v>
      </c>
    </row>
    <row r="34" spans="1:35" x14ac:dyDescent="0.2">
      <c r="A34" s="5" t="s">
        <v>15</v>
      </c>
      <c r="B34" s="6" t="s">
        <v>1</v>
      </c>
      <c r="C34" s="6" t="s">
        <v>28</v>
      </c>
      <c r="D34" s="6" t="s">
        <v>204</v>
      </c>
      <c r="E34" s="6" t="s">
        <v>2</v>
      </c>
      <c r="F34" s="6">
        <v>1738</v>
      </c>
      <c r="G34" s="6">
        <v>1413</v>
      </c>
      <c r="H34" s="6">
        <v>1507</v>
      </c>
      <c r="I34" s="6">
        <v>1376</v>
      </c>
      <c r="J34" s="6">
        <v>1282</v>
      </c>
      <c r="K34" s="6">
        <v>980</v>
      </c>
      <c r="L34" s="6">
        <v>8296</v>
      </c>
      <c r="M34" s="6">
        <v>52</v>
      </c>
      <c r="N34" s="6">
        <v>67</v>
      </c>
      <c r="O34" s="6">
        <v>69</v>
      </c>
      <c r="P34" s="6">
        <v>93</v>
      </c>
      <c r="Q34" s="6">
        <v>54</v>
      </c>
      <c r="R34" s="6">
        <v>53</v>
      </c>
      <c r="S34" s="6">
        <v>388</v>
      </c>
      <c r="T34" s="6">
        <v>14.200000000000001</v>
      </c>
      <c r="U34" s="6">
        <v>19.099999999999998</v>
      </c>
      <c r="V34" s="6">
        <v>70.5</v>
      </c>
      <c r="W34" s="6">
        <v>30.099999999999998</v>
      </c>
      <c r="X34" s="6">
        <v>34.199999999999996</v>
      </c>
      <c r="Y34" s="6">
        <v>40</v>
      </c>
      <c r="Z34" s="6">
        <v>208.09999999999997</v>
      </c>
      <c r="AA34" s="6">
        <v>1125</v>
      </c>
      <c r="AB34" s="6">
        <v>700</v>
      </c>
      <c r="AC34" s="6">
        <v>730</v>
      </c>
      <c r="AD34" s="6">
        <v>676</v>
      </c>
      <c r="AE34" s="6">
        <v>561</v>
      </c>
      <c r="AF34" s="6">
        <v>390</v>
      </c>
      <c r="AG34" s="6">
        <v>4182</v>
      </c>
      <c r="AH34" s="6"/>
      <c r="AI34" s="7" t="s">
        <v>126</v>
      </c>
    </row>
    <row r="35" spans="1:35" x14ac:dyDescent="0.2">
      <c r="A35" s="5" t="s">
        <v>16</v>
      </c>
      <c r="B35" s="6" t="s">
        <v>1</v>
      </c>
      <c r="C35" s="6" t="s">
        <v>28</v>
      </c>
      <c r="D35" s="6" t="s">
        <v>204</v>
      </c>
      <c r="E35" s="6" t="s">
        <v>2</v>
      </c>
      <c r="F35" s="6">
        <v>1015</v>
      </c>
      <c r="G35" s="6">
        <v>1009</v>
      </c>
      <c r="H35" s="6">
        <v>987</v>
      </c>
      <c r="I35" s="6">
        <v>888</v>
      </c>
      <c r="J35" s="6">
        <v>529</v>
      </c>
      <c r="K35" s="6">
        <v>786</v>
      </c>
      <c r="L35" s="6">
        <v>5214</v>
      </c>
      <c r="M35" s="6">
        <v>26</v>
      </c>
      <c r="N35" s="6">
        <v>46</v>
      </c>
      <c r="O35" s="6">
        <v>43</v>
      </c>
      <c r="P35" s="6">
        <v>36</v>
      </c>
      <c r="Q35" s="6">
        <v>24</v>
      </c>
      <c r="R35" s="6">
        <v>30</v>
      </c>
      <c r="S35" s="6">
        <v>205</v>
      </c>
      <c r="T35" s="6">
        <v>5.3000000000000007</v>
      </c>
      <c r="U35" s="6">
        <v>13.2</v>
      </c>
      <c r="V35" s="6">
        <v>25.9</v>
      </c>
      <c r="W35" s="6">
        <v>11.9</v>
      </c>
      <c r="X35" s="6">
        <v>0</v>
      </c>
      <c r="Y35" s="6">
        <v>13.100000000000001</v>
      </c>
      <c r="Z35" s="6">
        <v>69.400000000000006</v>
      </c>
      <c r="AA35" s="6">
        <v>887</v>
      </c>
      <c r="AB35" s="6">
        <v>522</v>
      </c>
      <c r="AC35" s="6">
        <v>560</v>
      </c>
      <c r="AD35" s="6">
        <v>475</v>
      </c>
      <c r="AE35" s="6">
        <v>245</v>
      </c>
      <c r="AF35" s="6">
        <v>435</v>
      </c>
      <c r="AG35" s="6">
        <v>3124</v>
      </c>
      <c r="AH35" s="6"/>
      <c r="AI35" s="7" t="s">
        <v>126</v>
      </c>
    </row>
    <row r="36" spans="1:35" x14ac:dyDescent="0.2">
      <c r="A36" s="5" t="s">
        <v>17</v>
      </c>
      <c r="B36" s="6" t="s">
        <v>1</v>
      </c>
      <c r="C36" s="6" t="s">
        <v>28</v>
      </c>
      <c r="D36" s="6" t="s">
        <v>204</v>
      </c>
      <c r="E36" s="6" t="s">
        <v>2</v>
      </c>
      <c r="F36" s="6">
        <v>1088</v>
      </c>
      <c r="G36" s="6">
        <v>861</v>
      </c>
      <c r="H36" s="6">
        <v>717</v>
      </c>
      <c r="I36" s="6">
        <v>1110</v>
      </c>
      <c r="J36" s="6">
        <v>994</v>
      </c>
      <c r="K36" s="6">
        <v>828</v>
      </c>
      <c r="L36" s="6">
        <v>5598</v>
      </c>
      <c r="M36" s="6">
        <v>18</v>
      </c>
      <c r="N36" s="6">
        <v>23</v>
      </c>
      <c r="O36" s="6">
        <v>27</v>
      </c>
      <c r="P36" s="6">
        <v>30</v>
      </c>
      <c r="Q36" s="6">
        <v>24</v>
      </c>
      <c r="R36" s="6">
        <v>31</v>
      </c>
      <c r="S36" s="6">
        <v>153</v>
      </c>
      <c r="T36" s="6">
        <v>10.100000000000001</v>
      </c>
      <c r="U36" s="6">
        <v>5.6</v>
      </c>
      <c r="V36" s="6">
        <v>13.6</v>
      </c>
      <c r="W36" s="6">
        <v>19.100000000000001</v>
      </c>
      <c r="X36" s="6">
        <v>12.600000000000001</v>
      </c>
      <c r="Y36" s="6">
        <v>10.8</v>
      </c>
      <c r="Z36" s="6">
        <v>71.800000000000011</v>
      </c>
      <c r="AA36" s="6">
        <v>903</v>
      </c>
      <c r="AB36" s="6">
        <v>483</v>
      </c>
      <c r="AC36" s="6">
        <v>274</v>
      </c>
      <c r="AD36" s="6">
        <v>634</v>
      </c>
      <c r="AE36" s="6">
        <v>541</v>
      </c>
      <c r="AF36" s="6">
        <v>279</v>
      </c>
      <c r="AG36" s="6">
        <v>3114</v>
      </c>
      <c r="AH36" s="6"/>
      <c r="AI36" s="7" t="s">
        <v>126</v>
      </c>
    </row>
    <row r="37" spans="1:35" x14ac:dyDescent="0.2">
      <c r="A37" s="5" t="s">
        <v>18</v>
      </c>
      <c r="B37" s="6" t="s">
        <v>1</v>
      </c>
      <c r="C37" s="6" t="s">
        <v>28</v>
      </c>
      <c r="D37" s="6" t="s">
        <v>204</v>
      </c>
      <c r="E37" s="6" t="s">
        <v>2</v>
      </c>
      <c r="F37" s="6">
        <v>810</v>
      </c>
      <c r="G37" s="6">
        <v>622</v>
      </c>
      <c r="H37" s="6">
        <v>834</v>
      </c>
      <c r="I37" s="6">
        <v>778</v>
      </c>
      <c r="J37" s="6">
        <v>717</v>
      </c>
      <c r="K37" s="6">
        <v>630</v>
      </c>
      <c r="L37" s="6">
        <v>4391</v>
      </c>
      <c r="M37" s="6">
        <v>10</v>
      </c>
      <c r="N37" s="6">
        <v>7</v>
      </c>
      <c r="O37" s="6">
        <v>20</v>
      </c>
      <c r="P37" s="6">
        <v>14</v>
      </c>
      <c r="Q37" s="6">
        <v>15</v>
      </c>
      <c r="R37" s="6">
        <v>10</v>
      </c>
      <c r="S37" s="6">
        <v>76</v>
      </c>
      <c r="T37" s="6">
        <v>4.7</v>
      </c>
      <c r="U37" s="6">
        <v>3.7</v>
      </c>
      <c r="V37" s="6">
        <v>13.899999999999999</v>
      </c>
      <c r="W37" s="6">
        <v>11.1</v>
      </c>
      <c r="X37" s="6">
        <v>15</v>
      </c>
      <c r="Y37" s="6">
        <v>2</v>
      </c>
      <c r="Z37" s="6">
        <v>50.400000000000006</v>
      </c>
      <c r="AA37" s="6">
        <v>659</v>
      </c>
      <c r="AB37" s="6">
        <v>347</v>
      </c>
      <c r="AC37" s="6">
        <v>625</v>
      </c>
      <c r="AD37" s="6">
        <v>475</v>
      </c>
      <c r="AE37" s="6">
        <v>458</v>
      </c>
      <c r="AF37" s="6">
        <v>240</v>
      </c>
      <c r="AG37" s="6">
        <v>2804</v>
      </c>
      <c r="AH37" s="6"/>
      <c r="AI37" s="7" t="s">
        <v>126</v>
      </c>
    </row>
    <row r="38" spans="1:35" x14ac:dyDescent="0.2">
      <c r="A38" s="5" t="s">
        <v>19</v>
      </c>
      <c r="B38" s="6" t="s">
        <v>1</v>
      </c>
      <c r="C38" s="6" t="s">
        <v>28</v>
      </c>
      <c r="D38" s="6" t="s">
        <v>204</v>
      </c>
      <c r="E38" s="6" t="s">
        <v>2</v>
      </c>
      <c r="F38" s="6">
        <v>648</v>
      </c>
      <c r="G38" s="6">
        <v>921</v>
      </c>
      <c r="H38" s="6">
        <v>712</v>
      </c>
      <c r="I38" s="6">
        <v>884</v>
      </c>
      <c r="J38" s="6">
        <v>862</v>
      </c>
      <c r="K38" s="6">
        <v>601</v>
      </c>
      <c r="L38" s="6">
        <v>4628</v>
      </c>
      <c r="M38" s="6">
        <v>6</v>
      </c>
      <c r="N38" s="6">
        <v>52</v>
      </c>
      <c r="O38" s="6">
        <v>43</v>
      </c>
      <c r="P38" s="6">
        <v>48</v>
      </c>
      <c r="Q38" s="6">
        <v>70</v>
      </c>
      <c r="R38" s="6">
        <v>25</v>
      </c>
      <c r="S38" s="6">
        <v>244</v>
      </c>
      <c r="T38" s="6">
        <v>3.1</v>
      </c>
      <c r="U38" s="6">
        <v>6.6</v>
      </c>
      <c r="V38" s="6">
        <v>3.8</v>
      </c>
      <c r="W38" s="6">
        <v>11.100000000000001</v>
      </c>
      <c r="X38" s="6">
        <v>12.299999999999999</v>
      </c>
      <c r="Y38" s="6">
        <v>7.3000000000000007</v>
      </c>
      <c r="Z38" s="6">
        <v>44.199999999999996</v>
      </c>
      <c r="AA38" s="6">
        <v>491</v>
      </c>
      <c r="AB38" s="6">
        <v>648</v>
      </c>
      <c r="AC38" s="6">
        <v>410</v>
      </c>
      <c r="AD38" s="6">
        <v>541</v>
      </c>
      <c r="AE38" s="6">
        <v>486</v>
      </c>
      <c r="AF38" s="6">
        <v>282</v>
      </c>
      <c r="AG38" s="6">
        <v>2858</v>
      </c>
      <c r="AH38" s="6"/>
      <c r="AI38" s="7" t="s">
        <v>126</v>
      </c>
    </row>
    <row r="39" spans="1:35" x14ac:dyDescent="0.2">
      <c r="A39" s="5" t="s">
        <v>20</v>
      </c>
      <c r="B39" s="6" t="s">
        <v>1</v>
      </c>
      <c r="C39" s="6" t="s">
        <v>28</v>
      </c>
      <c r="D39" s="6" t="s">
        <v>204</v>
      </c>
      <c r="E39" s="6" t="s">
        <v>2</v>
      </c>
      <c r="F39" s="6">
        <v>1518</v>
      </c>
      <c r="G39" s="6">
        <v>1281</v>
      </c>
      <c r="H39" s="6">
        <v>1004</v>
      </c>
      <c r="I39" s="6">
        <v>1114</v>
      </c>
      <c r="J39" s="6">
        <v>896</v>
      </c>
      <c r="K39" s="6">
        <v>940</v>
      </c>
      <c r="L39" s="6">
        <v>6753</v>
      </c>
      <c r="M39" s="6">
        <v>23</v>
      </c>
      <c r="N39" s="6">
        <v>43</v>
      </c>
      <c r="O39" s="6">
        <v>22</v>
      </c>
      <c r="P39" s="6">
        <v>53</v>
      </c>
      <c r="Q39" s="6">
        <v>37</v>
      </c>
      <c r="R39" s="6">
        <v>70</v>
      </c>
      <c r="S39" s="6">
        <v>248</v>
      </c>
      <c r="T39" s="6">
        <v>5.5</v>
      </c>
      <c r="U39" s="6">
        <v>8</v>
      </c>
      <c r="V39" s="6">
        <v>10.7</v>
      </c>
      <c r="W39" s="6">
        <v>8.5</v>
      </c>
      <c r="X39" s="6">
        <v>20.500000000000004</v>
      </c>
      <c r="Y39" s="6">
        <v>3.6999999999999997</v>
      </c>
      <c r="Z39" s="6">
        <v>56.9</v>
      </c>
      <c r="AA39" s="6">
        <v>1166</v>
      </c>
      <c r="AB39" s="6">
        <v>692</v>
      </c>
      <c r="AC39" s="6">
        <v>438</v>
      </c>
      <c r="AD39" s="6">
        <v>460</v>
      </c>
      <c r="AE39" s="6">
        <v>390</v>
      </c>
      <c r="AF39" s="6">
        <v>434</v>
      </c>
      <c r="AG39" s="6">
        <v>3580</v>
      </c>
      <c r="AH39" s="6"/>
      <c r="AI39" s="7" t="s">
        <v>126</v>
      </c>
    </row>
    <row r="40" spans="1:35" x14ac:dyDescent="0.2">
      <c r="A40" s="5" t="s">
        <v>21</v>
      </c>
      <c r="B40" s="6" t="s">
        <v>1</v>
      </c>
      <c r="C40" s="6" t="s">
        <v>28</v>
      </c>
      <c r="D40" s="6" t="s">
        <v>204</v>
      </c>
      <c r="E40" s="6" t="s">
        <v>2</v>
      </c>
      <c r="F40" s="6">
        <v>873</v>
      </c>
      <c r="G40" s="6">
        <v>701</v>
      </c>
      <c r="H40" s="6">
        <v>1090</v>
      </c>
      <c r="I40" s="6">
        <v>1018</v>
      </c>
      <c r="J40" s="6">
        <v>1024</v>
      </c>
      <c r="K40" s="6">
        <v>1027</v>
      </c>
      <c r="L40" s="6">
        <v>5733</v>
      </c>
      <c r="M40" s="6">
        <v>30</v>
      </c>
      <c r="N40" s="6">
        <v>42</v>
      </c>
      <c r="O40" s="6">
        <v>68</v>
      </c>
      <c r="P40" s="6">
        <v>74</v>
      </c>
      <c r="Q40" s="6">
        <v>77</v>
      </c>
      <c r="R40" s="6">
        <v>59</v>
      </c>
      <c r="S40" s="6">
        <v>350</v>
      </c>
      <c r="T40" s="6">
        <v>8.9</v>
      </c>
      <c r="U40" s="6">
        <v>6.3000000000000007</v>
      </c>
      <c r="V40" s="6">
        <v>3.5999999999999996</v>
      </c>
      <c r="W40" s="6">
        <v>22.5</v>
      </c>
      <c r="X40" s="6">
        <v>20.099999999999998</v>
      </c>
      <c r="Y40" s="6">
        <v>16</v>
      </c>
      <c r="Z40" s="6">
        <v>77.399999999999991</v>
      </c>
      <c r="AA40" s="6">
        <v>446</v>
      </c>
      <c r="AB40" s="6">
        <v>278</v>
      </c>
      <c r="AC40" s="6">
        <v>416</v>
      </c>
      <c r="AD40" s="6">
        <v>428</v>
      </c>
      <c r="AE40" s="6">
        <v>494</v>
      </c>
      <c r="AF40" s="6">
        <v>501</v>
      </c>
      <c r="AG40" s="6">
        <v>2563</v>
      </c>
      <c r="AH40" s="6"/>
      <c r="AI40" s="7" t="s">
        <v>126</v>
      </c>
    </row>
    <row r="41" spans="1:35" x14ac:dyDescent="0.2">
      <c r="A41" s="5" t="s">
        <v>22</v>
      </c>
      <c r="B41" s="6" t="s">
        <v>1</v>
      </c>
      <c r="C41" s="6" t="s">
        <v>28</v>
      </c>
      <c r="D41" s="6" t="s">
        <v>204</v>
      </c>
      <c r="E41" s="6" t="s">
        <v>2</v>
      </c>
      <c r="F41" s="6">
        <v>1137</v>
      </c>
      <c r="G41" s="6">
        <v>815</v>
      </c>
      <c r="H41" s="6">
        <v>567</v>
      </c>
      <c r="I41" s="6">
        <v>331</v>
      </c>
      <c r="J41" s="6">
        <v>827</v>
      </c>
      <c r="K41" s="6">
        <v>749</v>
      </c>
      <c r="L41" s="6">
        <v>4426</v>
      </c>
      <c r="M41" s="6">
        <v>42</v>
      </c>
      <c r="N41" s="6">
        <v>18</v>
      </c>
      <c r="O41" s="6">
        <v>15</v>
      </c>
      <c r="P41" s="6">
        <v>9</v>
      </c>
      <c r="Q41" s="6">
        <v>18</v>
      </c>
      <c r="R41" s="6">
        <v>8</v>
      </c>
      <c r="S41" s="6">
        <v>110</v>
      </c>
      <c r="T41" s="6">
        <v>9.1999999999999993</v>
      </c>
      <c r="U41" s="6">
        <v>12.2</v>
      </c>
      <c r="V41" s="6">
        <v>0.3</v>
      </c>
      <c r="W41" s="6">
        <v>0.2</v>
      </c>
      <c r="X41" s="6">
        <v>13.6</v>
      </c>
      <c r="Y41" s="6">
        <v>55.6</v>
      </c>
      <c r="Z41" s="6">
        <v>91.100000000000009</v>
      </c>
      <c r="AA41" s="6">
        <v>882</v>
      </c>
      <c r="AB41" s="6">
        <v>426</v>
      </c>
      <c r="AC41" s="6">
        <v>200</v>
      </c>
      <c r="AD41" s="6">
        <v>128</v>
      </c>
      <c r="AE41" s="6">
        <v>350</v>
      </c>
      <c r="AF41" s="6">
        <v>219</v>
      </c>
      <c r="AG41" s="6">
        <v>2205</v>
      </c>
      <c r="AH41" s="6"/>
      <c r="AI41" s="7" t="s">
        <v>126</v>
      </c>
    </row>
    <row r="42" spans="1:35" x14ac:dyDescent="0.2">
      <c r="A42" s="5" t="s">
        <v>23</v>
      </c>
      <c r="B42" s="6" t="s">
        <v>1</v>
      </c>
      <c r="C42" s="6" t="s">
        <v>28</v>
      </c>
      <c r="D42" s="6" t="s">
        <v>204</v>
      </c>
      <c r="E42" s="6" t="s">
        <v>2</v>
      </c>
      <c r="F42" s="6">
        <v>1059</v>
      </c>
      <c r="G42" s="6">
        <v>936</v>
      </c>
      <c r="H42" s="6">
        <v>814</v>
      </c>
      <c r="I42" s="6">
        <v>924</v>
      </c>
      <c r="J42" s="6">
        <v>1114</v>
      </c>
      <c r="K42" s="6">
        <v>1104</v>
      </c>
      <c r="L42" s="6">
        <v>5951</v>
      </c>
      <c r="M42" s="6">
        <v>54</v>
      </c>
      <c r="N42" s="6">
        <v>40</v>
      </c>
      <c r="O42" s="6">
        <v>47</v>
      </c>
      <c r="P42" s="6">
        <v>95</v>
      </c>
      <c r="Q42" s="6">
        <v>109</v>
      </c>
      <c r="R42" s="6">
        <v>131</v>
      </c>
      <c r="S42" s="6">
        <v>476</v>
      </c>
      <c r="T42" s="6">
        <v>19.900000000000002</v>
      </c>
      <c r="U42" s="6">
        <v>16.5</v>
      </c>
      <c r="V42" s="6">
        <v>23.1</v>
      </c>
      <c r="W42" s="6">
        <v>18.7</v>
      </c>
      <c r="X42" s="6">
        <v>24.3</v>
      </c>
      <c r="Y42" s="6">
        <v>42.5</v>
      </c>
      <c r="Z42" s="6">
        <v>144.99999999999997</v>
      </c>
      <c r="AA42" s="6">
        <v>855</v>
      </c>
      <c r="AB42" s="6">
        <v>648</v>
      </c>
      <c r="AC42" s="6">
        <v>447</v>
      </c>
      <c r="AD42" s="6">
        <v>442</v>
      </c>
      <c r="AE42" s="6">
        <v>705</v>
      </c>
      <c r="AF42" s="6">
        <v>554</v>
      </c>
      <c r="AG42" s="6">
        <v>3651</v>
      </c>
      <c r="AH42" s="6"/>
      <c r="AI42" s="7" t="s">
        <v>126</v>
      </c>
    </row>
    <row r="43" spans="1:35" x14ac:dyDescent="0.2">
      <c r="A43" s="5" t="s">
        <v>24</v>
      </c>
      <c r="B43" s="6" t="s">
        <v>1</v>
      </c>
      <c r="C43" s="6" t="s">
        <v>28</v>
      </c>
      <c r="D43" s="6" t="s">
        <v>204</v>
      </c>
      <c r="E43" s="6" t="s">
        <v>2</v>
      </c>
      <c r="F43" s="6">
        <v>1929</v>
      </c>
      <c r="G43" s="6">
        <v>1311</v>
      </c>
      <c r="H43" s="6">
        <v>1377</v>
      </c>
      <c r="I43" s="6">
        <v>1104</v>
      </c>
      <c r="J43" s="6">
        <v>1148</v>
      </c>
      <c r="K43" s="6">
        <v>1005</v>
      </c>
      <c r="L43" s="6">
        <v>7874</v>
      </c>
      <c r="M43" s="6">
        <v>24</v>
      </c>
      <c r="N43" s="6">
        <v>29</v>
      </c>
      <c r="O43" s="6">
        <v>30</v>
      </c>
      <c r="P43" s="6">
        <v>19</v>
      </c>
      <c r="Q43" s="6">
        <v>33</v>
      </c>
      <c r="R43" s="6">
        <v>35</v>
      </c>
      <c r="S43" s="6">
        <v>170</v>
      </c>
      <c r="T43" s="6">
        <v>22.4</v>
      </c>
      <c r="U43" s="6">
        <v>114.10000000000001</v>
      </c>
      <c r="V43" s="6">
        <v>32.5</v>
      </c>
      <c r="W43" s="6">
        <v>159.9</v>
      </c>
      <c r="X43" s="6">
        <v>183.2</v>
      </c>
      <c r="Y43" s="6">
        <v>183.5</v>
      </c>
      <c r="Z43" s="6">
        <v>695.59999999999991</v>
      </c>
      <c r="AA43" s="6">
        <v>1345</v>
      </c>
      <c r="AB43" s="6">
        <v>661</v>
      </c>
      <c r="AC43" s="6">
        <v>583</v>
      </c>
      <c r="AD43" s="6">
        <v>418</v>
      </c>
      <c r="AE43" s="6">
        <v>365</v>
      </c>
      <c r="AF43" s="6">
        <v>273</v>
      </c>
      <c r="AG43" s="6">
        <v>3645</v>
      </c>
      <c r="AH43" s="6"/>
      <c r="AI43" s="7" t="s">
        <v>126</v>
      </c>
    </row>
    <row r="44" spans="1:35" x14ac:dyDescent="0.2">
      <c r="A44" s="5" t="s">
        <v>25</v>
      </c>
      <c r="B44" s="6" t="s">
        <v>1</v>
      </c>
      <c r="C44" s="6" t="s">
        <v>28</v>
      </c>
      <c r="D44" s="6" t="s">
        <v>204</v>
      </c>
      <c r="E44" s="6" t="s">
        <v>2</v>
      </c>
      <c r="F44" s="6">
        <v>1578</v>
      </c>
      <c r="G44" s="6">
        <v>1372</v>
      </c>
      <c r="H44" s="6">
        <v>1283</v>
      </c>
      <c r="I44" s="6">
        <v>1229</v>
      </c>
      <c r="J44" s="6">
        <v>874</v>
      </c>
      <c r="K44" s="6">
        <v>1127</v>
      </c>
      <c r="L44" s="6">
        <v>7463</v>
      </c>
      <c r="M44" s="6">
        <v>55</v>
      </c>
      <c r="N44" s="6">
        <v>39</v>
      </c>
      <c r="O44" s="6">
        <v>46</v>
      </c>
      <c r="P44" s="6">
        <v>51</v>
      </c>
      <c r="Q44" s="6">
        <v>19</v>
      </c>
      <c r="R44" s="6">
        <v>53</v>
      </c>
      <c r="S44" s="6">
        <v>263</v>
      </c>
      <c r="T44" s="6">
        <v>19.899999999999999</v>
      </c>
      <c r="U44" s="6">
        <v>22.4</v>
      </c>
      <c r="V44" s="6">
        <v>11.9</v>
      </c>
      <c r="W44" s="6">
        <v>36.9</v>
      </c>
      <c r="X44" s="6">
        <v>12.1</v>
      </c>
      <c r="Y44" s="6">
        <v>7.3000000000000007</v>
      </c>
      <c r="Z44" s="6">
        <v>110.5</v>
      </c>
      <c r="AA44" s="6">
        <v>1360</v>
      </c>
      <c r="AB44" s="6">
        <v>846</v>
      </c>
      <c r="AC44" s="6">
        <v>684</v>
      </c>
      <c r="AD44" s="6">
        <v>722</v>
      </c>
      <c r="AE44" s="6">
        <v>320</v>
      </c>
      <c r="AF44" s="6">
        <v>657</v>
      </c>
      <c r="AG44" s="6">
        <v>4589</v>
      </c>
      <c r="AH44" s="6"/>
      <c r="AI44" s="7" t="s">
        <v>126</v>
      </c>
    </row>
    <row r="45" spans="1:35" x14ac:dyDescent="0.2">
      <c r="A45" s="5" t="s">
        <v>26</v>
      </c>
      <c r="B45" s="6" t="s">
        <v>1</v>
      </c>
      <c r="C45" s="6" t="s">
        <v>28</v>
      </c>
      <c r="D45" s="6" t="s">
        <v>204</v>
      </c>
      <c r="E45" s="6" t="s">
        <v>2</v>
      </c>
      <c r="F45" s="6">
        <v>812</v>
      </c>
      <c r="G45" s="6">
        <v>848</v>
      </c>
      <c r="H45" s="6">
        <v>829</v>
      </c>
      <c r="I45" s="6">
        <v>638</v>
      </c>
      <c r="J45" s="6">
        <v>756</v>
      </c>
      <c r="K45" s="6">
        <v>770</v>
      </c>
      <c r="L45" s="6">
        <v>4653</v>
      </c>
      <c r="M45" s="6">
        <v>7</v>
      </c>
      <c r="N45" s="6">
        <v>15</v>
      </c>
      <c r="O45" s="6">
        <v>27</v>
      </c>
      <c r="P45" s="6">
        <v>20</v>
      </c>
      <c r="Q45" s="6">
        <v>23</v>
      </c>
      <c r="R45" s="6">
        <v>22</v>
      </c>
      <c r="S45" s="6">
        <v>114</v>
      </c>
      <c r="T45" s="6">
        <v>1.9</v>
      </c>
      <c r="U45" s="6">
        <v>15.3</v>
      </c>
      <c r="V45" s="6">
        <v>7.1</v>
      </c>
      <c r="W45" s="6">
        <v>0.1</v>
      </c>
      <c r="X45" s="6">
        <v>16.599999999999998</v>
      </c>
      <c r="Y45" s="6">
        <v>3.4</v>
      </c>
      <c r="Z45" s="6">
        <v>44.4</v>
      </c>
      <c r="AA45" s="6">
        <v>640</v>
      </c>
      <c r="AB45" s="6">
        <v>600</v>
      </c>
      <c r="AC45" s="6">
        <v>496</v>
      </c>
      <c r="AD45" s="6">
        <v>346</v>
      </c>
      <c r="AE45" s="6">
        <v>481</v>
      </c>
      <c r="AF45" s="6">
        <v>479</v>
      </c>
      <c r="AG45" s="6">
        <v>3042</v>
      </c>
      <c r="AH45" s="6"/>
      <c r="AI45" s="7" t="s">
        <v>126</v>
      </c>
    </row>
    <row r="46" spans="1:35" x14ac:dyDescent="0.2">
      <c r="A46" s="5" t="s">
        <v>27</v>
      </c>
      <c r="B46" s="6" t="s">
        <v>1</v>
      </c>
      <c r="C46" s="6" t="s">
        <v>28</v>
      </c>
      <c r="D46" s="6" t="s">
        <v>204</v>
      </c>
      <c r="E46" s="6" t="s">
        <v>2</v>
      </c>
      <c r="F46" s="6">
        <v>1022</v>
      </c>
      <c r="G46" s="6">
        <v>642</v>
      </c>
      <c r="H46" s="6">
        <v>708</v>
      </c>
      <c r="I46" s="6">
        <v>622</v>
      </c>
      <c r="J46" s="6">
        <v>546</v>
      </c>
      <c r="K46" s="6">
        <v>761</v>
      </c>
      <c r="L46" s="6">
        <v>4301</v>
      </c>
      <c r="M46" s="6">
        <v>6</v>
      </c>
      <c r="N46" s="6">
        <v>4</v>
      </c>
      <c r="O46" s="6">
        <v>10</v>
      </c>
      <c r="P46" s="6">
        <v>10</v>
      </c>
      <c r="Q46" s="6">
        <v>9</v>
      </c>
      <c r="R46" s="6">
        <v>34</v>
      </c>
      <c r="S46" s="6">
        <v>73</v>
      </c>
      <c r="T46" s="6">
        <v>3.7</v>
      </c>
      <c r="U46" s="6">
        <v>4.2</v>
      </c>
      <c r="V46" s="6">
        <v>0</v>
      </c>
      <c r="W46" s="6">
        <v>6.1</v>
      </c>
      <c r="X46" s="6">
        <v>0</v>
      </c>
      <c r="Y46" s="6">
        <v>4.3</v>
      </c>
      <c r="Z46" s="6">
        <v>18.300000000000004</v>
      </c>
      <c r="AA46" s="6">
        <v>861</v>
      </c>
      <c r="AB46" s="6">
        <v>344</v>
      </c>
      <c r="AC46" s="6">
        <v>412</v>
      </c>
      <c r="AD46" s="6">
        <v>305</v>
      </c>
      <c r="AE46" s="6">
        <v>256</v>
      </c>
      <c r="AF46" s="6">
        <v>363</v>
      </c>
      <c r="AG46" s="6">
        <v>2541</v>
      </c>
      <c r="AH46" s="6"/>
      <c r="AI46" s="7" t="s">
        <v>126</v>
      </c>
    </row>
    <row r="47" spans="1:35" x14ac:dyDescent="0.2">
      <c r="A47" s="57" t="s">
        <v>171</v>
      </c>
      <c r="B47" s="58"/>
      <c r="C47" s="58"/>
      <c r="D47" s="6"/>
      <c r="E47" s="8"/>
      <c r="F47" s="6">
        <f>AVERAGE(F33:F46)</f>
        <v>1154.2142857142858</v>
      </c>
      <c r="G47" s="6">
        <f t="shared" ref="G47:Z47" si="6">AVERAGE(G33:G46)</f>
        <v>985</v>
      </c>
      <c r="H47" s="6">
        <f t="shared" si="6"/>
        <v>954.57142857142856</v>
      </c>
      <c r="I47" s="6">
        <f t="shared" si="6"/>
        <v>944.57142857142856</v>
      </c>
      <c r="J47" s="6">
        <f t="shared" si="6"/>
        <v>872.92857142857144</v>
      </c>
      <c r="K47" s="6">
        <f t="shared" si="6"/>
        <v>879.85714285714289</v>
      </c>
      <c r="L47" s="6">
        <f t="shared" si="6"/>
        <v>5791.1428571428569</v>
      </c>
      <c r="M47" s="6">
        <f t="shared" si="6"/>
        <v>26.857142857142858</v>
      </c>
      <c r="N47" s="6">
        <f t="shared" si="6"/>
        <v>33.357142857142854</v>
      </c>
      <c r="O47" s="6">
        <f t="shared" si="6"/>
        <v>36.214285714285715</v>
      </c>
      <c r="P47" s="6">
        <f t="shared" si="6"/>
        <v>46.071428571428569</v>
      </c>
      <c r="Q47" s="6">
        <f t="shared" si="6"/>
        <v>39.357142857142854</v>
      </c>
      <c r="R47" s="6">
        <f t="shared" si="6"/>
        <v>43.714285714285715</v>
      </c>
      <c r="S47" s="6">
        <f t="shared" si="6"/>
        <v>225.57142857142858</v>
      </c>
      <c r="T47" s="6">
        <f t="shared" si="6"/>
        <v>10.071428571428571</v>
      </c>
      <c r="U47" s="6">
        <f t="shared" si="6"/>
        <v>18.400000000000002</v>
      </c>
      <c r="V47" s="6">
        <f t="shared" si="6"/>
        <v>15.62857142857143</v>
      </c>
      <c r="W47" s="6">
        <f t="shared" si="6"/>
        <v>24.828571428571429</v>
      </c>
      <c r="X47" s="6">
        <f t="shared" si="6"/>
        <v>26.914285714285718</v>
      </c>
      <c r="Y47" s="6">
        <f t="shared" si="6"/>
        <v>28.5</v>
      </c>
      <c r="Z47" s="6">
        <f t="shared" si="6"/>
        <v>124.34285714285714</v>
      </c>
      <c r="AA47" s="6">
        <f t="shared" ref="AA47:AG47" si="7">AVERAGE(AA33:AA46)</f>
        <v>887.64285714285711</v>
      </c>
      <c r="AB47" s="6">
        <f t="shared" si="7"/>
        <v>555.42857142857144</v>
      </c>
      <c r="AC47" s="6">
        <f t="shared" si="7"/>
        <v>478.21428571428572</v>
      </c>
      <c r="AD47" s="6">
        <f t="shared" si="7"/>
        <v>479.71428571428572</v>
      </c>
      <c r="AE47" s="6">
        <f t="shared" si="7"/>
        <v>425.14285714285717</v>
      </c>
      <c r="AF47" s="6">
        <f t="shared" si="7"/>
        <v>405.92857142857144</v>
      </c>
      <c r="AG47" s="6">
        <f t="shared" si="7"/>
        <v>3232.0714285714284</v>
      </c>
      <c r="AH47" s="6"/>
      <c r="AI47" s="7"/>
    </row>
    <row r="48" spans="1:35" ht="15" thickBot="1" x14ac:dyDescent="0.25">
      <c r="A48" s="59" t="s">
        <v>172</v>
      </c>
      <c r="B48" s="60"/>
      <c r="C48" s="60"/>
      <c r="D48" s="10"/>
      <c r="E48" s="9"/>
      <c r="F48" s="10">
        <f>STDEV(F33:F46)/SQRT(14)</f>
        <v>102.81607276815359</v>
      </c>
      <c r="G48" s="10">
        <f t="shared" ref="G48:Z48" si="8">STDEV(G33:G46)/SQRT(14)</f>
        <v>71.574367687672307</v>
      </c>
      <c r="H48" s="10">
        <f t="shared" si="8"/>
        <v>73.755738408578537</v>
      </c>
      <c r="I48" s="10">
        <f t="shared" si="8"/>
        <v>75.332720900711905</v>
      </c>
      <c r="J48" s="10">
        <f t="shared" si="8"/>
        <v>59.914175273837458</v>
      </c>
      <c r="K48" s="10">
        <f t="shared" si="8"/>
        <v>45.344936490264537</v>
      </c>
      <c r="L48" s="10">
        <f t="shared" si="8"/>
        <v>358.76036351601243</v>
      </c>
      <c r="M48" s="10">
        <f t="shared" si="8"/>
        <v>4.7264245981446305</v>
      </c>
      <c r="N48" s="10">
        <f t="shared" si="8"/>
        <v>4.8113957478455447</v>
      </c>
      <c r="O48" s="10">
        <f t="shared" si="8"/>
        <v>4.8120482621475276</v>
      </c>
      <c r="P48" s="10">
        <f t="shared" si="8"/>
        <v>8.493995478199496</v>
      </c>
      <c r="Q48" s="10">
        <f t="shared" si="8"/>
        <v>7.6284654476730926</v>
      </c>
      <c r="R48" s="10">
        <f t="shared" si="8"/>
        <v>8.2949929100835238</v>
      </c>
      <c r="S48" s="10">
        <f t="shared" si="8"/>
        <v>32.391274480643339</v>
      </c>
      <c r="T48" s="10">
        <f t="shared" si="8"/>
        <v>1.8117270180877345</v>
      </c>
      <c r="U48" s="10">
        <f t="shared" si="8"/>
        <v>7.5203241103874463</v>
      </c>
      <c r="V48" s="10">
        <f t="shared" si="8"/>
        <v>4.9874394823663648</v>
      </c>
      <c r="W48" s="10">
        <f t="shared" si="8"/>
        <v>10.755389288357398</v>
      </c>
      <c r="X48" s="10">
        <f t="shared" si="8"/>
        <v>12.247134031834573</v>
      </c>
      <c r="Y48" s="10">
        <f t="shared" si="8"/>
        <v>12.750173452817144</v>
      </c>
      <c r="Z48" s="10">
        <f t="shared" si="8"/>
        <v>45.788134547130461</v>
      </c>
      <c r="AA48" s="10">
        <f t="shared" ref="AA48:AG48" si="9">STDEV(AA33:AA46)/SQRT(14)</f>
        <v>75.616267156695301</v>
      </c>
      <c r="AB48" s="10">
        <f t="shared" si="9"/>
        <v>43.420726590479923</v>
      </c>
      <c r="AC48" s="10">
        <f t="shared" si="9"/>
        <v>39.45162270112553</v>
      </c>
      <c r="AD48" s="10">
        <f t="shared" si="9"/>
        <v>43.218004562535597</v>
      </c>
      <c r="AE48" s="10">
        <f t="shared" si="9"/>
        <v>34.856039434886192</v>
      </c>
      <c r="AF48" s="10">
        <f t="shared" si="9"/>
        <v>36.611183105909639</v>
      </c>
      <c r="AG48" s="10">
        <f t="shared" si="9"/>
        <v>175.25276766592964</v>
      </c>
      <c r="AH48" s="10"/>
      <c r="AI48" s="24"/>
    </row>
    <row r="49" spans="1:35" ht="15" thickBot="1" x14ac:dyDescent="0.25"/>
    <row r="50" spans="1:35" x14ac:dyDescent="0.2">
      <c r="A50" s="2">
        <v>7193</v>
      </c>
      <c r="B50" s="3" t="s">
        <v>1</v>
      </c>
      <c r="C50" s="3" t="s">
        <v>29</v>
      </c>
      <c r="D50" s="3" t="s">
        <v>206</v>
      </c>
      <c r="E50" s="3" t="s">
        <v>2</v>
      </c>
      <c r="F50" s="3">
        <v>960</v>
      </c>
      <c r="G50" s="3">
        <v>1340</v>
      </c>
      <c r="H50" s="3">
        <v>1667</v>
      </c>
      <c r="I50" s="3">
        <v>1532</v>
      </c>
      <c r="J50" s="3">
        <v>1538</v>
      </c>
      <c r="K50" s="3">
        <v>1304</v>
      </c>
      <c r="L50" s="3">
        <v>8341</v>
      </c>
      <c r="M50" s="3">
        <v>9</v>
      </c>
      <c r="N50" s="3">
        <v>25</v>
      </c>
      <c r="O50" s="3">
        <v>18</v>
      </c>
      <c r="P50" s="3">
        <v>12</v>
      </c>
      <c r="Q50" s="3">
        <v>14</v>
      </c>
      <c r="R50" s="3">
        <v>22</v>
      </c>
      <c r="S50" s="3">
        <v>100</v>
      </c>
      <c r="T50" s="3">
        <v>17.3</v>
      </c>
      <c r="U50" s="3">
        <v>42.7</v>
      </c>
      <c r="V50" s="3">
        <v>64.7</v>
      </c>
      <c r="W50" s="3">
        <v>94.000000000000043</v>
      </c>
      <c r="X50" s="3">
        <v>115.99999999999994</v>
      </c>
      <c r="Y50" s="3">
        <v>117.19999999999999</v>
      </c>
      <c r="Z50" s="3">
        <v>451.9</v>
      </c>
      <c r="AA50" s="3">
        <v>607</v>
      </c>
      <c r="AB50" s="3">
        <v>566</v>
      </c>
      <c r="AC50" s="3">
        <v>526</v>
      </c>
      <c r="AD50" s="3">
        <v>462</v>
      </c>
      <c r="AE50" s="3">
        <v>513</v>
      </c>
      <c r="AF50" s="3">
        <v>450</v>
      </c>
      <c r="AG50" s="3">
        <v>3124</v>
      </c>
      <c r="AH50" s="3"/>
      <c r="AI50" s="4" t="s">
        <v>126</v>
      </c>
    </row>
    <row r="51" spans="1:35" x14ac:dyDescent="0.2">
      <c r="A51" s="5">
        <v>7194</v>
      </c>
      <c r="B51" s="6" t="s">
        <v>1</v>
      </c>
      <c r="C51" s="6" t="s">
        <v>29</v>
      </c>
      <c r="D51" s="6" t="s">
        <v>206</v>
      </c>
      <c r="E51" s="6" t="s">
        <v>2</v>
      </c>
      <c r="F51" s="6">
        <v>1380</v>
      </c>
      <c r="G51" s="6">
        <v>1238</v>
      </c>
      <c r="H51" s="6">
        <v>1072</v>
      </c>
      <c r="I51" s="6">
        <v>1101</v>
      </c>
      <c r="J51" s="6">
        <v>1106</v>
      </c>
      <c r="K51" s="6">
        <v>1099</v>
      </c>
      <c r="L51" s="6">
        <v>6996</v>
      </c>
      <c r="M51" s="6">
        <v>12</v>
      </c>
      <c r="N51" s="6">
        <v>20</v>
      </c>
      <c r="O51" s="6">
        <v>15</v>
      </c>
      <c r="P51" s="6">
        <v>35</v>
      </c>
      <c r="Q51" s="6">
        <v>18</v>
      </c>
      <c r="R51" s="6">
        <v>16</v>
      </c>
      <c r="S51" s="6">
        <v>116</v>
      </c>
      <c r="T51" s="6">
        <v>20.3</v>
      </c>
      <c r="U51" s="6">
        <v>26.3</v>
      </c>
      <c r="V51" s="6">
        <v>35.500000000000007</v>
      </c>
      <c r="W51" s="6">
        <v>36.799999999999997</v>
      </c>
      <c r="X51" s="6">
        <v>29.600000000000023</v>
      </c>
      <c r="Y51" s="6">
        <v>43.099999999999994</v>
      </c>
      <c r="Z51" s="6">
        <v>191.60000000000002</v>
      </c>
      <c r="AA51" s="6">
        <v>882</v>
      </c>
      <c r="AB51" s="6">
        <v>425</v>
      </c>
      <c r="AC51" s="6">
        <v>355</v>
      </c>
      <c r="AD51" s="6">
        <v>477</v>
      </c>
      <c r="AE51" s="6">
        <v>424</v>
      </c>
      <c r="AF51" s="6">
        <v>340</v>
      </c>
      <c r="AG51" s="6">
        <v>2903</v>
      </c>
      <c r="AH51" s="6"/>
      <c r="AI51" s="7" t="s">
        <v>126</v>
      </c>
    </row>
    <row r="52" spans="1:35" x14ac:dyDescent="0.2">
      <c r="A52" s="5">
        <v>7294</v>
      </c>
      <c r="B52" s="6" t="s">
        <v>1</v>
      </c>
      <c r="C52" s="6" t="s">
        <v>29</v>
      </c>
      <c r="D52" s="6" t="s">
        <v>206</v>
      </c>
      <c r="E52" s="6" t="s">
        <v>2</v>
      </c>
      <c r="F52" s="6">
        <v>1234</v>
      </c>
      <c r="G52" s="6">
        <v>1029</v>
      </c>
      <c r="H52" s="6">
        <v>1050</v>
      </c>
      <c r="I52" s="6">
        <v>1208</v>
      </c>
      <c r="J52" s="6">
        <v>1068</v>
      </c>
      <c r="K52" s="6">
        <v>956</v>
      </c>
      <c r="L52" s="6">
        <v>6545</v>
      </c>
      <c r="M52" s="6">
        <v>46</v>
      </c>
      <c r="N52" s="6">
        <v>43</v>
      </c>
      <c r="O52" s="6">
        <v>27</v>
      </c>
      <c r="P52" s="6">
        <v>28</v>
      </c>
      <c r="Q52" s="6">
        <v>33</v>
      </c>
      <c r="R52" s="6">
        <v>38</v>
      </c>
      <c r="S52" s="6">
        <v>215</v>
      </c>
      <c r="T52" s="6">
        <v>17.3</v>
      </c>
      <c r="U52" s="6">
        <v>19.2</v>
      </c>
      <c r="V52" s="6">
        <v>54.900000000000006</v>
      </c>
      <c r="W52" s="6">
        <v>61.300000000000011</v>
      </c>
      <c r="X52" s="6">
        <v>17.300000000000011</v>
      </c>
      <c r="Y52" s="6">
        <v>86.6</v>
      </c>
      <c r="Z52" s="6">
        <v>256.60000000000002</v>
      </c>
      <c r="AA52" s="6">
        <v>848</v>
      </c>
      <c r="AB52" s="6">
        <v>457</v>
      </c>
      <c r="AC52" s="6">
        <v>426</v>
      </c>
      <c r="AD52" s="6">
        <v>494</v>
      </c>
      <c r="AE52" s="6">
        <v>379</v>
      </c>
      <c r="AF52" s="6">
        <v>409</v>
      </c>
      <c r="AG52" s="6">
        <v>3013</v>
      </c>
      <c r="AH52" s="6"/>
      <c r="AI52" s="7" t="s">
        <v>126</v>
      </c>
    </row>
    <row r="53" spans="1:35" x14ac:dyDescent="0.2">
      <c r="A53" s="5">
        <v>7295</v>
      </c>
      <c r="B53" s="6" t="s">
        <v>1</v>
      </c>
      <c r="C53" s="6" t="s">
        <v>29</v>
      </c>
      <c r="D53" s="6" t="s">
        <v>206</v>
      </c>
      <c r="E53" s="6" t="s">
        <v>2</v>
      </c>
      <c r="F53" s="6">
        <v>1529</v>
      </c>
      <c r="G53" s="6">
        <v>1140</v>
      </c>
      <c r="H53" s="6">
        <v>949</v>
      </c>
      <c r="I53" s="6">
        <v>841</v>
      </c>
      <c r="J53" s="6">
        <v>994</v>
      </c>
      <c r="K53" s="6">
        <v>954</v>
      </c>
      <c r="L53" s="6">
        <v>6407</v>
      </c>
      <c r="M53" s="6">
        <v>4</v>
      </c>
      <c r="N53" s="6">
        <v>12</v>
      </c>
      <c r="O53" s="6">
        <v>10</v>
      </c>
      <c r="P53" s="6">
        <v>22</v>
      </c>
      <c r="Q53" s="6">
        <v>14</v>
      </c>
      <c r="R53" s="6">
        <v>11</v>
      </c>
      <c r="S53" s="6">
        <v>73</v>
      </c>
      <c r="T53" s="6">
        <v>22.7</v>
      </c>
      <c r="U53" s="6">
        <v>30.2</v>
      </c>
      <c r="V53" s="6">
        <v>15.399999999999999</v>
      </c>
      <c r="W53" s="6">
        <v>11.699999999999989</v>
      </c>
      <c r="X53" s="6">
        <v>18.5</v>
      </c>
      <c r="Y53" s="6">
        <v>42.399999999999991</v>
      </c>
      <c r="Z53" s="6">
        <v>140.89999999999998</v>
      </c>
      <c r="AA53" s="6">
        <v>946</v>
      </c>
      <c r="AB53" s="6">
        <v>445</v>
      </c>
      <c r="AC53" s="6">
        <v>391</v>
      </c>
      <c r="AD53" s="6">
        <v>346</v>
      </c>
      <c r="AE53" s="6">
        <v>391</v>
      </c>
      <c r="AF53" s="6">
        <v>377</v>
      </c>
      <c r="AG53" s="6">
        <v>2896</v>
      </c>
      <c r="AH53" s="6"/>
      <c r="AI53" s="7" t="s">
        <v>126</v>
      </c>
    </row>
    <row r="54" spans="1:35" x14ac:dyDescent="0.2">
      <c r="A54" s="5">
        <v>7296</v>
      </c>
      <c r="B54" s="6" t="s">
        <v>1</v>
      </c>
      <c r="C54" s="6" t="s">
        <v>29</v>
      </c>
      <c r="D54" s="6" t="s">
        <v>206</v>
      </c>
      <c r="E54" s="6" t="s">
        <v>2</v>
      </c>
      <c r="F54" s="6">
        <v>1741</v>
      </c>
      <c r="G54" s="6">
        <v>1140</v>
      </c>
      <c r="H54" s="6">
        <v>817</v>
      </c>
      <c r="I54" s="6">
        <v>660</v>
      </c>
      <c r="J54" s="6">
        <v>703</v>
      </c>
      <c r="K54" s="6">
        <v>653</v>
      </c>
      <c r="L54" s="6">
        <v>5714</v>
      </c>
      <c r="M54" s="6">
        <v>41</v>
      </c>
      <c r="N54" s="6">
        <v>22</v>
      </c>
      <c r="O54" s="6">
        <v>25</v>
      </c>
      <c r="P54" s="6">
        <v>10</v>
      </c>
      <c r="Q54" s="6">
        <v>14</v>
      </c>
      <c r="R54" s="6">
        <v>13</v>
      </c>
      <c r="S54" s="6">
        <v>125</v>
      </c>
      <c r="T54" s="6">
        <v>24.1</v>
      </c>
      <c r="U54" s="6">
        <v>69.400000000000006</v>
      </c>
      <c r="V54" s="6">
        <v>61.199999999999989</v>
      </c>
      <c r="W54" s="6">
        <v>101.10000000000002</v>
      </c>
      <c r="X54" s="6">
        <v>62.600000000000023</v>
      </c>
      <c r="Y54" s="6">
        <v>84.200000000000045</v>
      </c>
      <c r="Z54" s="6">
        <v>402.60000000000008</v>
      </c>
      <c r="AA54" s="6">
        <v>1145</v>
      </c>
      <c r="AB54" s="6">
        <v>425</v>
      </c>
      <c r="AC54" s="6">
        <v>260</v>
      </c>
      <c r="AD54" s="6">
        <v>244</v>
      </c>
      <c r="AE54" s="6">
        <v>262</v>
      </c>
      <c r="AF54" s="6">
        <v>239</v>
      </c>
      <c r="AG54" s="6">
        <v>2575</v>
      </c>
      <c r="AH54" s="6"/>
      <c r="AI54" s="7" t="s">
        <v>126</v>
      </c>
    </row>
    <row r="55" spans="1:35" x14ac:dyDescent="0.2">
      <c r="A55" s="5">
        <v>7301</v>
      </c>
      <c r="B55" s="6" t="s">
        <v>1</v>
      </c>
      <c r="C55" s="6" t="s">
        <v>29</v>
      </c>
      <c r="D55" s="6" t="s">
        <v>206</v>
      </c>
      <c r="E55" s="6" t="s">
        <v>2</v>
      </c>
      <c r="F55" s="6">
        <v>1910</v>
      </c>
      <c r="G55" s="6">
        <v>1540</v>
      </c>
      <c r="H55" s="6">
        <v>1249</v>
      </c>
      <c r="I55" s="6">
        <v>1233</v>
      </c>
      <c r="J55" s="6">
        <v>1212</v>
      </c>
      <c r="K55" s="6">
        <v>859</v>
      </c>
      <c r="L55" s="6">
        <v>8003</v>
      </c>
      <c r="M55" s="6">
        <v>50</v>
      </c>
      <c r="N55" s="6">
        <v>36</v>
      </c>
      <c r="O55" s="6">
        <v>28</v>
      </c>
      <c r="P55" s="6">
        <v>23</v>
      </c>
      <c r="Q55" s="6">
        <v>26</v>
      </c>
      <c r="R55" s="6">
        <v>11</v>
      </c>
      <c r="S55" s="6">
        <v>174</v>
      </c>
      <c r="T55" s="6">
        <v>17.7</v>
      </c>
      <c r="U55" s="6">
        <v>22.7</v>
      </c>
      <c r="V55" s="6">
        <v>24.1</v>
      </c>
      <c r="W55" s="6">
        <v>10.899999999999991</v>
      </c>
      <c r="X55" s="6">
        <v>34.500000000000014</v>
      </c>
      <c r="Y55" s="6">
        <v>5.5</v>
      </c>
      <c r="Z55" s="6">
        <v>115.4</v>
      </c>
      <c r="AA55" s="6">
        <v>1073</v>
      </c>
      <c r="AB55" s="6">
        <v>678</v>
      </c>
      <c r="AC55" s="6">
        <v>498</v>
      </c>
      <c r="AD55" s="6">
        <v>463</v>
      </c>
      <c r="AE55" s="6">
        <v>480</v>
      </c>
      <c r="AF55" s="6">
        <v>297</v>
      </c>
      <c r="AG55" s="6">
        <v>3489</v>
      </c>
      <c r="AH55" s="6"/>
      <c r="AI55" s="7" t="s">
        <v>126</v>
      </c>
    </row>
    <row r="56" spans="1:35" x14ac:dyDescent="0.2">
      <c r="A56" s="5">
        <v>7302</v>
      </c>
      <c r="B56" s="6" t="s">
        <v>1</v>
      </c>
      <c r="C56" s="6" t="s">
        <v>29</v>
      </c>
      <c r="D56" s="6" t="s">
        <v>206</v>
      </c>
      <c r="E56" s="6" t="s">
        <v>2</v>
      </c>
      <c r="F56" s="6">
        <v>1620</v>
      </c>
      <c r="G56" s="6">
        <v>1251</v>
      </c>
      <c r="H56" s="6">
        <v>1015</v>
      </c>
      <c r="I56" s="6">
        <v>1170</v>
      </c>
      <c r="J56" s="6">
        <v>807</v>
      </c>
      <c r="K56" s="6">
        <v>1027</v>
      </c>
      <c r="L56" s="6">
        <v>6890</v>
      </c>
      <c r="M56" s="6">
        <v>31</v>
      </c>
      <c r="N56" s="6">
        <v>25</v>
      </c>
      <c r="O56" s="6">
        <v>25</v>
      </c>
      <c r="P56" s="6">
        <v>36</v>
      </c>
      <c r="Q56" s="6">
        <v>17</v>
      </c>
      <c r="R56" s="6">
        <v>31</v>
      </c>
      <c r="S56" s="6">
        <v>165</v>
      </c>
      <c r="T56" s="6">
        <v>16.899999999999999</v>
      </c>
      <c r="U56" s="6">
        <v>49.199999999999996</v>
      </c>
      <c r="V56" s="6">
        <v>63.400000000000006</v>
      </c>
      <c r="W56" s="6">
        <v>92.4</v>
      </c>
      <c r="X56" s="6">
        <v>106.50000000000009</v>
      </c>
      <c r="Y56" s="6">
        <v>61.100000000000023</v>
      </c>
      <c r="Z56" s="6">
        <v>389.50000000000011</v>
      </c>
      <c r="AA56" s="6">
        <v>937</v>
      </c>
      <c r="AB56" s="6">
        <v>446</v>
      </c>
      <c r="AC56" s="6">
        <v>264</v>
      </c>
      <c r="AD56" s="6">
        <v>346</v>
      </c>
      <c r="AE56" s="6">
        <v>203</v>
      </c>
      <c r="AF56" s="6">
        <v>286</v>
      </c>
      <c r="AG56" s="6">
        <v>2482</v>
      </c>
      <c r="AH56" s="6"/>
      <c r="AI56" s="7" t="s">
        <v>126</v>
      </c>
    </row>
    <row r="57" spans="1:35" x14ac:dyDescent="0.2">
      <c r="A57" s="5">
        <v>7370</v>
      </c>
      <c r="B57" s="6" t="s">
        <v>1</v>
      </c>
      <c r="C57" s="6" t="s">
        <v>29</v>
      </c>
      <c r="D57" s="6" t="s">
        <v>206</v>
      </c>
      <c r="E57" s="6" t="s">
        <v>2</v>
      </c>
      <c r="F57" s="6">
        <v>892</v>
      </c>
      <c r="G57" s="6">
        <v>1070</v>
      </c>
      <c r="H57" s="6">
        <v>1109</v>
      </c>
      <c r="I57" s="6">
        <v>1267</v>
      </c>
      <c r="J57" s="6">
        <v>930</v>
      </c>
      <c r="K57" s="6">
        <v>1010</v>
      </c>
      <c r="L57" s="6">
        <v>6278</v>
      </c>
      <c r="M57" s="6">
        <v>4</v>
      </c>
      <c r="N57" s="6">
        <v>25</v>
      </c>
      <c r="O57" s="6">
        <v>20</v>
      </c>
      <c r="P57" s="6">
        <v>37</v>
      </c>
      <c r="Q57" s="6">
        <v>8</v>
      </c>
      <c r="R57" s="6">
        <v>24</v>
      </c>
      <c r="S57" s="6">
        <v>118</v>
      </c>
      <c r="T57" s="6">
        <v>6.9</v>
      </c>
      <c r="U57" s="6">
        <v>13.6</v>
      </c>
      <c r="V57" s="6">
        <v>13</v>
      </c>
      <c r="W57" s="6">
        <v>13.6</v>
      </c>
      <c r="X57" s="6">
        <v>9.1999999999999993</v>
      </c>
      <c r="Y57" s="6">
        <v>28.4</v>
      </c>
      <c r="Z57" s="6">
        <v>84.7</v>
      </c>
      <c r="AA57" s="6">
        <v>460</v>
      </c>
      <c r="AB57" s="6">
        <v>390</v>
      </c>
      <c r="AC57" s="6">
        <v>317</v>
      </c>
      <c r="AD57" s="6">
        <v>485</v>
      </c>
      <c r="AE57" s="6">
        <v>322</v>
      </c>
      <c r="AF57" s="6">
        <v>421</v>
      </c>
      <c r="AG57" s="6">
        <v>2395</v>
      </c>
      <c r="AH57" s="6"/>
      <c r="AI57" s="7" t="s">
        <v>126</v>
      </c>
    </row>
    <row r="58" spans="1:35" x14ac:dyDescent="0.2">
      <c r="A58" s="5">
        <v>7394</v>
      </c>
      <c r="B58" s="6" t="s">
        <v>1</v>
      </c>
      <c r="C58" s="6" t="s">
        <v>29</v>
      </c>
      <c r="D58" s="6" t="s">
        <v>206</v>
      </c>
      <c r="E58" s="6" t="s">
        <v>2</v>
      </c>
      <c r="F58" s="6">
        <v>2055</v>
      </c>
      <c r="G58" s="6">
        <v>1322</v>
      </c>
      <c r="H58" s="6">
        <v>1097</v>
      </c>
      <c r="I58" s="6">
        <v>1169</v>
      </c>
      <c r="J58" s="6">
        <v>1174</v>
      </c>
      <c r="K58" s="6">
        <v>1073</v>
      </c>
      <c r="L58" s="6">
        <v>7890</v>
      </c>
      <c r="M58" s="6">
        <v>41</v>
      </c>
      <c r="N58" s="6">
        <v>32</v>
      </c>
      <c r="O58" s="6">
        <v>20</v>
      </c>
      <c r="P58" s="6">
        <v>28</v>
      </c>
      <c r="Q58" s="6">
        <v>21</v>
      </c>
      <c r="R58" s="6">
        <v>23</v>
      </c>
      <c r="S58" s="6">
        <v>165</v>
      </c>
      <c r="T58" s="6">
        <v>12.9</v>
      </c>
      <c r="U58" s="6">
        <v>9.4</v>
      </c>
      <c r="V58" s="6">
        <v>14.6</v>
      </c>
      <c r="W58" s="6">
        <v>7.1</v>
      </c>
      <c r="X58" s="6">
        <v>22.7</v>
      </c>
      <c r="Y58" s="6">
        <v>14.3</v>
      </c>
      <c r="Z58" s="6">
        <v>81</v>
      </c>
      <c r="AA58" s="6">
        <v>1032</v>
      </c>
      <c r="AB58" s="6">
        <v>482</v>
      </c>
      <c r="AC58" s="6">
        <v>385</v>
      </c>
      <c r="AD58" s="6">
        <v>402</v>
      </c>
      <c r="AE58" s="6">
        <v>329</v>
      </c>
      <c r="AF58" s="6">
        <v>333</v>
      </c>
      <c r="AG58" s="6">
        <v>2963</v>
      </c>
      <c r="AH58" s="6"/>
      <c r="AI58" s="7" t="s">
        <v>126</v>
      </c>
    </row>
    <row r="59" spans="1:35" x14ac:dyDescent="0.2">
      <c r="A59" s="5">
        <v>7486</v>
      </c>
      <c r="B59" s="6" t="s">
        <v>1</v>
      </c>
      <c r="C59" s="6" t="s">
        <v>29</v>
      </c>
      <c r="D59" s="6" t="s">
        <v>206</v>
      </c>
      <c r="E59" s="6" t="s">
        <v>2</v>
      </c>
      <c r="F59" s="6">
        <v>696</v>
      </c>
      <c r="G59" s="6">
        <v>822</v>
      </c>
      <c r="H59" s="6">
        <v>742</v>
      </c>
      <c r="I59" s="6">
        <v>744</v>
      </c>
      <c r="J59" s="6">
        <v>668</v>
      </c>
      <c r="K59" s="6">
        <v>547</v>
      </c>
      <c r="L59" s="6">
        <v>4219</v>
      </c>
      <c r="M59" s="6">
        <v>0</v>
      </c>
      <c r="N59" s="6">
        <v>13</v>
      </c>
      <c r="O59" s="6">
        <v>27</v>
      </c>
      <c r="P59" s="6">
        <v>19</v>
      </c>
      <c r="Q59" s="6">
        <v>10</v>
      </c>
      <c r="R59" s="6">
        <v>3</v>
      </c>
      <c r="S59" s="6">
        <v>72</v>
      </c>
      <c r="T59" s="6">
        <v>15.1</v>
      </c>
      <c r="U59" s="6">
        <v>21.2</v>
      </c>
      <c r="V59" s="6">
        <v>29.5</v>
      </c>
      <c r="W59" s="6">
        <v>78.3</v>
      </c>
      <c r="X59" s="6">
        <v>37.4</v>
      </c>
      <c r="Y59" s="6">
        <v>54</v>
      </c>
      <c r="Z59" s="6">
        <v>235.5</v>
      </c>
      <c r="AA59" s="6">
        <v>386</v>
      </c>
      <c r="AB59" s="6">
        <v>341</v>
      </c>
      <c r="AC59" s="6">
        <v>320</v>
      </c>
      <c r="AD59" s="6">
        <v>369</v>
      </c>
      <c r="AE59" s="6">
        <v>306</v>
      </c>
      <c r="AF59" s="6">
        <v>192</v>
      </c>
      <c r="AG59" s="6">
        <v>1914</v>
      </c>
      <c r="AH59" s="6"/>
      <c r="AI59" s="7" t="s">
        <v>126</v>
      </c>
    </row>
    <row r="60" spans="1:35" x14ac:dyDescent="0.2">
      <c r="A60" s="5">
        <v>7559</v>
      </c>
      <c r="B60" s="6" t="s">
        <v>1</v>
      </c>
      <c r="C60" s="6" t="s">
        <v>29</v>
      </c>
      <c r="D60" s="6" t="s">
        <v>206</v>
      </c>
      <c r="E60" s="6" t="s">
        <v>2</v>
      </c>
      <c r="F60" s="6">
        <v>1246</v>
      </c>
      <c r="G60" s="6">
        <v>1177</v>
      </c>
      <c r="H60" s="6">
        <v>1126</v>
      </c>
      <c r="I60" s="6">
        <v>964</v>
      </c>
      <c r="J60" s="6">
        <v>1101</v>
      </c>
      <c r="K60" s="6">
        <v>740</v>
      </c>
      <c r="L60" s="6">
        <v>6354</v>
      </c>
      <c r="M60" s="6">
        <v>13</v>
      </c>
      <c r="N60" s="6">
        <v>11</v>
      </c>
      <c r="O60" s="6">
        <v>11</v>
      </c>
      <c r="P60" s="6">
        <v>10</v>
      </c>
      <c r="Q60" s="6">
        <v>16</v>
      </c>
      <c r="R60" s="6">
        <v>5</v>
      </c>
      <c r="S60" s="6">
        <v>66</v>
      </c>
      <c r="T60" s="6">
        <v>8.5</v>
      </c>
      <c r="U60" s="6">
        <v>29.2</v>
      </c>
      <c r="V60" s="6">
        <v>36.299999999999997</v>
      </c>
      <c r="W60" s="6">
        <v>22.3</v>
      </c>
      <c r="X60" s="6">
        <v>28.8</v>
      </c>
      <c r="Y60" s="6">
        <v>27.1</v>
      </c>
      <c r="Z60" s="6">
        <v>152.19999999999999</v>
      </c>
      <c r="AA60" s="6">
        <v>679</v>
      </c>
      <c r="AB60" s="6">
        <v>407</v>
      </c>
      <c r="AC60" s="6">
        <v>359</v>
      </c>
      <c r="AD60" s="6">
        <v>337</v>
      </c>
      <c r="AE60" s="6">
        <v>423</v>
      </c>
      <c r="AF60" s="6">
        <v>167</v>
      </c>
      <c r="AG60" s="6">
        <v>2372</v>
      </c>
      <c r="AH60" s="6"/>
      <c r="AI60" s="7" t="s">
        <v>126</v>
      </c>
    </row>
    <row r="61" spans="1:35" x14ac:dyDescent="0.2">
      <c r="A61" s="5">
        <v>7561</v>
      </c>
      <c r="B61" s="6" t="s">
        <v>1</v>
      </c>
      <c r="C61" s="6" t="s">
        <v>29</v>
      </c>
      <c r="D61" s="6" t="s">
        <v>206</v>
      </c>
      <c r="E61" s="6" t="s">
        <v>2</v>
      </c>
      <c r="F61" s="6">
        <v>1271</v>
      </c>
      <c r="G61" s="6">
        <v>1089</v>
      </c>
      <c r="H61" s="6">
        <v>1134</v>
      </c>
      <c r="I61" s="6">
        <v>1156</v>
      </c>
      <c r="J61" s="6">
        <v>777</v>
      </c>
      <c r="K61" s="6">
        <v>1059</v>
      </c>
      <c r="L61" s="6">
        <v>6486</v>
      </c>
      <c r="M61" s="6">
        <v>17</v>
      </c>
      <c r="N61" s="6">
        <v>31</v>
      </c>
      <c r="O61" s="6">
        <v>26</v>
      </c>
      <c r="P61" s="6">
        <v>22</v>
      </c>
      <c r="Q61" s="6">
        <v>12</v>
      </c>
      <c r="R61" s="6">
        <v>39</v>
      </c>
      <c r="S61" s="6">
        <v>147</v>
      </c>
      <c r="T61" s="6">
        <v>3.4</v>
      </c>
      <c r="U61" s="6">
        <v>7.8</v>
      </c>
      <c r="V61" s="6">
        <v>8.9</v>
      </c>
      <c r="W61" s="6">
        <v>16.100000000000001</v>
      </c>
      <c r="X61" s="6">
        <v>1.9</v>
      </c>
      <c r="Y61" s="6">
        <v>17.2</v>
      </c>
      <c r="Z61" s="6">
        <v>55.3</v>
      </c>
      <c r="AA61" s="6">
        <v>611</v>
      </c>
      <c r="AB61" s="6">
        <v>475</v>
      </c>
      <c r="AC61" s="6">
        <v>419</v>
      </c>
      <c r="AD61" s="6">
        <v>380</v>
      </c>
      <c r="AE61" s="6">
        <v>261</v>
      </c>
      <c r="AF61" s="6">
        <v>300</v>
      </c>
      <c r="AG61" s="6">
        <v>2446</v>
      </c>
      <c r="AH61" s="6"/>
      <c r="AI61" s="7" t="s">
        <v>126</v>
      </c>
    </row>
    <row r="62" spans="1:35" x14ac:dyDescent="0.2">
      <c r="A62" s="57" t="s">
        <v>171</v>
      </c>
      <c r="B62" s="58"/>
      <c r="C62" s="58"/>
      <c r="D62" s="6"/>
      <c r="E62" s="8"/>
      <c r="F62" s="6">
        <f>AVERAGE(F50:F61)</f>
        <v>1377.8333333333333</v>
      </c>
      <c r="G62" s="6">
        <f t="shared" ref="G62:Z62" si="10">AVERAGE(G50:G61)</f>
        <v>1179.8333333333333</v>
      </c>
      <c r="H62" s="6">
        <f t="shared" si="10"/>
        <v>1085.5833333333333</v>
      </c>
      <c r="I62" s="6">
        <f t="shared" si="10"/>
        <v>1087.0833333333333</v>
      </c>
      <c r="J62" s="6">
        <f t="shared" si="10"/>
        <v>1006.5</v>
      </c>
      <c r="K62" s="6">
        <f t="shared" si="10"/>
        <v>940.08333333333337</v>
      </c>
      <c r="L62" s="6">
        <f t="shared" si="10"/>
        <v>6676.916666666667</v>
      </c>
      <c r="M62" s="6">
        <f t="shared" si="10"/>
        <v>22.333333333333332</v>
      </c>
      <c r="N62" s="6">
        <f t="shared" si="10"/>
        <v>24.583333333333332</v>
      </c>
      <c r="O62" s="6">
        <f t="shared" si="10"/>
        <v>21</v>
      </c>
      <c r="P62" s="6">
        <f t="shared" si="10"/>
        <v>23.5</v>
      </c>
      <c r="Q62" s="6">
        <f t="shared" si="10"/>
        <v>16.916666666666668</v>
      </c>
      <c r="R62" s="6">
        <f t="shared" si="10"/>
        <v>19.666666666666668</v>
      </c>
      <c r="S62" s="6">
        <f t="shared" si="10"/>
        <v>128</v>
      </c>
      <c r="T62" s="6">
        <f t="shared" si="10"/>
        <v>15.258333333333335</v>
      </c>
      <c r="U62" s="6">
        <f t="shared" si="10"/>
        <v>28.408333333333331</v>
      </c>
      <c r="V62" s="6">
        <f t="shared" si="10"/>
        <v>35.125000000000007</v>
      </c>
      <c r="W62" s="6">
        <f t="shared" si="10"/>
        <v>45.466666666666676</v>
      </c>
      <c r="X62" s="6">
        <f t="shared" si="10"/>
        <v>40.416666666666671</v>
      </c>
      <c r="Y62" s="6">
        <f t="shared" si="10"/>
        <v>48.425000000000004</v>
      </c>
      <c r="Z62" s="6">
        <f t="shared" si="10"/>
        <v>213.10000000000005</v>
      </c>
      <c r="AA62" s="6">
        <f t="shared" ref="AA62:AG62" si="11">AVERAGE(AA50:AA61)</f>
        <v>800.5</v>
      </c>
      <c r="AB62" s="6">
        <f t="shared" si="11"/>
        <v>461.41666666666669</v>
      </c>
      <c r="AC62" s="6">
        <f t="shared" si="11"/>
        <v>376.66666666666669</v>
      </c>
      <c r="AD62" s="6">
        <f t="shared" si="11"/>
        <v>400.41666666666669</v>
      </c>
      <c r="AE62" s="6">
        <f t="shared" si="11"/>
        <v>357.75</v>
      </c>
      <c r="AF62" s="6">
        <f t="shared" si="11"/>
        <v>317.58333333333331</v>
      </c>
      <c r="AG62" s="6">
        <f t="shared" si="11"/>
        <v>2714.3333333333335</v>
      </c>
      <c r="AH62" s="6"/>
      <c r="AI62" s="7"/>
    </row>
    <row r="63" spans="1:35" ht="15" thickBot="1" x14ac:dyDescent="0.25">
      <c r="A63" s="59" t="s">
        <v>172</v>
      </c>
      <c r="B63" s="60"/>
      <c r="C63" s="60"/>
      <c r="D63" s="10"/>
      <c r="E63" s="9"/>
      <c r="F63" s="10">
        <f>STDEV(F50:F61)/SQRT(12)</f>
        <v>119.34618815137181</v>
      </c>
      <c r="G63" s="10">
        <f t="shared" ref="G63:Z63" si="12">STDEV(G50:G61)/SQRT(12)</f>
        <v>52.101566505463424</v>
      </c>
      <c r="H63" s="10">
        <f t="shared" si="12"/>
        <v>66.553744326208871</v>
      </c>
      <c r="I63" s="10">
        <f t="shared" si="12"/>
        <v>70.741468950629837</v>
      </c>
      <c r="J63" s="10">
        <f t="shared" si="12"/>
        <v>71.803867963679053</v>
      </c>
      <c r="K63" s="10">
        <f t="shared" si="12"/>
        <v>60.673425156340201</v>
      </c>
      <c r="L63" s="10">
        <f t="shared" si="12"/>
        <v>319.86193655950393</v>
      </c>
      <c r="M63" s="10">
        <f t="shared" si="12"/>
        <v>5.2718999699282332</v>
      </c>
      <c r="N63" s="10">
        <f t="shared" si="12"/>
        <v>2.8483337322906972</v>
      </c>
      <c r="O63" s="10">
        <f t="shared" si="12"/>
        <v>1.8381479480139458</v>
      </c>
      <c r="P63" s="10">
        <f t="shared" si="12"/>
        <v>2.7974555538484567</v>
      </c>
      <c r="Q63" s="10">
        <f t="shared" si="12"/>
        <v>2.0168169240291753</v>
      </c>
      <c r="R63" s="10">
        <f t="shared" si="12"/>
        <v>3.4538808504771747</v>
      </c>
      <c r="S63" s="10">
        <f t="shared" si="12"/>
        <v>13.435028842544403</v>
      </c>
      <c r="T63" s="10">
        <f t="shared" si="12"/>
        <v>1.8209828487257995</v>
      </c>
      <c r="U63" s="10">
        <f t="shared" si="12"/>
        <v>5.1491314115032374</v>
      </c>
      <c r="V63" s="10">
        <f t="shared" si="12"/>
        <v>6.0849058781097423</v>
      </c>
      <c r="W63" s="10">
        <f t="shared" si="12"/>
        <v>10.758628202892824</v>
      </c>
      <c r="X63" s="10">
        <f t="shared" si="12"/>
        <v>10.536594479827118</v>
      </c>
      <c r="Y63" s="10">
        <f t="shared" si="12"/>
        <v>9.755108413109264</v>
      </c>
      <c r="Z63" s="10">
        <f t="shared" si="12"/>
        <v>39.332851178349365</v>
      </c>
      <c r="AA63" s="10">
        <f t="shared" ref="AA63:AG63" si="13">STDEV(AA50:AA61)/SQRT(12)</f>
        <v>71.302545749103729</v>
      </c>
      <c r="AB63" s="10">
        <f t="shared" si="13"/>
        <v>25.255499951055743</v>
      </c>
      <c r="AC63" s="10">
        <f t="shared" si="13"/>
        <v>23.896980072085622</v>
      </c>
      <c r="AD63" s="10">
        <f t="shared" si="13"/>
        <v>22.242281035374191</v>
      </c>
      <c r="AE63" s="10">
        <f t="shared" si="13"/>
        <v>27.039568368887799</v>
      </c>
      <c r="AF63" s="10">
        <f t="shared" si="13"/>
        <v>25.703571952378752</v>
      </c>
      <c r="AG63" s="10">
        <f t="shared" si="13"/>
        <v>122.86555434475719</v>
      </c>
      <c r="AH63" s="10"/>
      <c r="AI63" s="25"/>
    </row>
    <row r="64" spans="1:35" ht="15" thickBot="1" x14ac:dyDescent="0.25"/>
    <row r="65" spans="1:35" x14ac:dyDescent="0.2">
      <c r="A65" s="2" t="s">
        <v>30</v>
      </c>
      <c r="B65" s="3" t="s">
        <v>1</v>
      </c>
      <c r="C65" s="3" t="s">
        <v>47</v>
      </c>
      <c r="D65" s="3" t="s">
        <v>227</v>
      </c>
      <c r="E65" s="3" t="s">
        <v>2</v>
      </c>
      <c r="F65" s="3">
        <v>745</v>
      </c>
      <c r="G65" s="3">
        <v>963</v>
      </c>
      <c r="H65" s="3">
        <v>1000</v>
      </c>
      <c r="I65" s="3">
        <v>1133</v>
      </c>
      <c r="J65" s="3">
        <v>1016</v>
      </c>
      <c r="K65" s="3">
        <v>740</v>
      </c>
      <c r="L65" s="3">
        <v>5597</v>
      </c>
      <c r="M65" s="3">
        <v>9</v>
      </c>
      <c r="N65" s="3">
        <v>34</v>
      </c>
      <c r="O65" s="3">
        <v>32</v>
      </c>
      <c r="P65" s="3">
        <v>43</v>
      </c>
      <c r="Q65" s="3">
        <v>29</v>
      </c>
      <c r="R65" s="3">
        <v>26</v>
      </c>
      <c r="S65" s="3">
        <v>173</v>
      </c>
      <c r="T65" s="3">
        <v>9.1999999999999993</v>
      </c>
      <c r="U65" s="3">
        <v>65.8</v>
      </c>
      <c r="V65" s="3">
        <v>23.299999999999997</v>
      </c>
      <c r="W65" s="3">
        <v>49.199999999999996</v>
      </c>
      <c r="X65" s="3">
        <v>31.599999999999998</v>
      </c>
      <c r="Y65" s="3">
        <v>13.3</v>
      </c>
      <c r="Z65" s="3">
        <v>192.4</v>
      </c>
      <c r="AA65" s="3">
        <v>625</v>
      </c>
      <c r="AB65" s="3">
        <v>544</v>
      </c>
      <c r="AC65" s="3">
        <v>522</v>
      </c>
      <c r="AD65" s="3">
        <v>575</v>
      </c>
      <c r="AE65" s="3">
        <v>488</v>
      </c>
      <c r="AF65" s="3">
        <v>274</v>
      </c>
      <c r="AG65" s="3">
        <v>3028</v>
      </c>
      <c r="AH65" s="3" t="s">
        <v>235</v>
      </c>
      <c r="AI65" s="4" t="s">
        <v>74</v>
      </c>
    </row>
    <row r="66" spans="1:35" x14ac:dyDescent="0.2">
      <c r="A66" s="5" t="s">
        <v>31</v>
      </c>
      <c r="B66" s="6" t="s">
        <v>1</v>
      </c>
      <c r="C66" s="6" t="s">
        <v>47</v>
      </c>
      <c r="D66" s="6" t="s">
        <v>227</v>
      </c>
      <c r="E66" s="6" t="s">
        <v>2</v>
      </c>
      <c r="F66" s="6">
        <v>685</v>
      </c>
      <c r="G66" s="6">
        <v>778</v>
      </c>
      <c r="H66" s="6">
        <v>956</v>
      </c>
      <c r="I66" s="6">
        <v>814</v>
      </c>
      <c r="J66" s="6">
        <v>840</v>
      </c>
      <c r="K66" s="6">
        <v>620</v>
      </c>
      <c r="L66" s="6">
        <v>4693</v>
      </c>
      <c r="M66" s="6">
        <v>1</v>
      </c>
      <c r="N66" s="6">
        <v>13</v>
      </c>
      <c r="O66" s="6">
        <v>28</v>
      </c>
      <c r="P66" s="6">
        <v>15</v>
      </c>
      <c r="Q66" s="6">
        <v>17</v>
      </c>
      <c r="R66" s="6">
        <v>6</v>
      </c>
      <c r="S66" s="6">
        <v>80</v>
      </c>
      <c r="T66" s="6">
        <v>2.7</v>
      </c>
      <c r="U66" s="6">
        <v>25.799999999999997</v>
      </c>
      <c r="V66" s="6">
        <v>14.4</v>
      </c>
      <c r="W66" s="6">
        <v>38.499999999999993</v>
      </c>
      <c r="X66" s="6">
        <v>30.299999999999997</v>
      </c>
      <c r="Y66" s="6">
        <v>22.5</v>
      </c>
      <c r="Z66" s="6">
        <v>134.20000000000002</v>
      </c>
      <c r="AA66" s="6">
        <v>587</v>
      </c>
      <c r="AB66" s="6">
        <v>445</v>
      </c>
      <c r="AC66" s="6">
        <v>463</v>
      </c>
      <c r="AD66" s="6">
        <v>424</v>
      </c>
      <c r="AE66" s="6">
        <v>424</v>
      </c>
      <c r="AF66" s="6">
        <v>213</v>
      </c>
      <c r="AG66" s="6">
        <v>2556</v>
      </c>
      <c r="AH66" s="6" t="s">
        <v>235</v>
      </c>
      <c r="AI66" s="7" t="s">
        <v>74</v>
      </c>
    </row>
    <row r="67" spans="1:35" x14ac:dyDescent="0.2">
      <c r="A67" s="5" t="s">
        <v>32</v>
      </c>
      <c r="B67" s="6" t="s">
        <v>1</v>
      </c>
      <c r="C67" s="6" t="s">
        <v>47</v>
      </c>
      <c r="D67" s="6" t="s">
        <v>227</v>
      </c>
      <c r="E67" s="6" t="s">
        <v>2</v>
      </c>
      <c r="F67" s="6">
        <v>1206</v>
      </c>
      <c r="G67" s="6">
        <v>1246</v>
      </c>
      <c r="H67" s="6">
        <v>1327</v>
      </c>
      <c r="I67" s="6">
        <v>1234</v>
      </c>
      <c r="J67" s="6">
        <v>1019</v>
      </c>
      <c r="K67" s="6">
        <v>1114</v>
      </c>
      <c r="L67" s="6">
        <v>7146</v>
      </c>
      <c r="M67" s="6">
        <v>11</v>
      </c>
      <c r="N67" s="6">
        <v>40</v>
      </c>
      <c r="O67" s="6">
        <v>23</v>
      </c>
      <c r="P67" s="6">
        <v>45</v>
      </c>
      <c r="Q67" s="6">
        <v>24</v>
      </c>
      <c r="R67" s="6">
        <v>22</v>
      </c>
      <c r="S67" s="6">
        <v>165</v>
      </c>
      <c r="T67" s="6">
        <v>7.5</v>
      </c>
      <c r="U67" s="6">
        <v>19.8</v>
      </c>
      <c r="V67" s="6">
        <v>56.8</v>
      </c>
      <c r="W67" s="6">
        <v>30.9</v>
      </c>
      <c r="X67" s="6">
        <v>33.9</v>
      </c>
      <c r="Y67" s="6">
        <v>27.699999999999996</v>
      </c>
      <c r="Z67" s="6">
        <v>176.60000000000005</v>
      </c>
      <c r="AA67" s="6">
        <v>444</v>
      </c>
      <c r="AB67" s="6">
        <v>421</v>
      </c>
      <c r="AC67" s="6">
        <v>448</v>
      </c>
      <c r="AD67" s="6">
        <v>515</v>
      </c>
      <c r="AE67" s="6">
        <v>378</v>
      </c>
      <c r="AF67" s="6">
        <v>389</v>
      </c>
      <c r="AG67" s="6">
        <v>2595</v>
      </c>
      <c r="AH67" s="6" t="s">
        <v>235</v>
      </c>
      <c r="AI67" s="7" t="s">
        <v>74</v>
      </c>
    </row>
    <row r="68" spans="1:35" x14ac:dyDescent="0.2">
      <c r="A68" s="5" t="s">
        <v>33</v>
      </c>
      <c r="B68" s="6" t="s">
        <v>1</v>
      </c>
      <c r="C68" s="6" t="s">
        <v>47</v>
      </c>
      <c r="D68" s="6" t="s">
        <v>227</v>
      </c>
      <c r="E68" s="6" t="s">
        <v>2</v>
      </c>
      <c r="F68" s="6">
        <v>856</v>
      </c>
      <c r="G68" s="6">
        <v>1475</v>
      </c>
      <c r="H68" s="6">
        <v>1078</v>
      </c>
      <c r="I68" s="6">
        <v>1251</v>
      </c>
      <c r="J68" s="6">
        <v>958</v>
      </c>
      <c r="K68" s="6">
        <v>911</v>
      </c>
      <c r="L68" s="6">
        <v>6529</v>
      </c>
      <c r="M68" s="6">
        <v>9</v>
      </c>
      <c r="N68" s="6">
        <v>31</v>
      </c>
      <c r="O68" s="6">
        <v>12</v>
      </c>
      <c r="P68" s="6">
        <v>29</v>
      </c>
      <c r="Q68" s="6">
        <v>9</v>
      </c>
      <c r="R68" s="6">
        <v>13</v>
      </c>
      <c r="S68" s="6">
        <v>103</v>
      </c>
      <c r="T68" s="6">
        <v>6.4</v>
      </c>
      <c r="U68" s="6">
        <v>24.5</v>
      </c>
      <c r="V68" s="6">
        <v>14.1</v>
      </c>
      <c r="W68" s="6">
        <v>9.8000000000000007</v>
      </c>
      <c r="X68" s="6">
        <v>17.799999999999997</v>
      </c>
      <c r="Y68" s="6">
        <v>15.4</v>
      </c>
      <c r="Z68" s="6">
        <v>88.000000000000014</v>
      </c>
      <c r="AA68" s="6">
        <v>506</v>
      </c>
      <c r="AB68" s="6">
        <v>584</v>
      </c>
      <c r="AC68" s="6">
        <v>444</v>
      </c>
      <c r="AD68" s="6">
        <v>528</v>
      </c>
      <c r="AE68" s="6">
        <v>332</v>
      </c>
      <c r="AF68" s="6">
        <v>380</v>
      </c>
      <c r="AG68" s="6">
        <v>2774</v>
      </c>
      <c r="AH68" s="6" t="s">
        <v>235</v>
      </c>
      <c r="AI68" s="7" t="s">
        <v>74</v>
      </c>
    </row>
    <row r="69" spans="1:35" x14ac:dyDescent="0.2">
      <c r="A69" s="5" t="s">
        <v>34</v>
      </c>
      <c r="B69" s="6" t="s">
        <v>1</v>
      </c>
      <c r="C69" s="6" t="s">
        <v>47</v>
      </c>
      <c r="D69" s="6" t="s">
        <v>227</v>
      </c>
      <c r="E69" s="6" t="s">
        <v>2</v>
      </c>
      <c r="F69" s="6">
        <v>737</v>
      </c>
      <c r="G69" s="6">
        <v>1258</v>
      </c>
      <c r="H69" s="6">
        <v>1250</v>
      </c>
      <c r="I69" s="6">
        <v>1532</v>
      </c>
      <c r="J69" s="6">
        <v>1287</v>
      </c>
      <c r="K69" s="6">
        <v>1476</v>
      </c>
      <c r="L69" s="6">
        <v>7540</v>
      </c>
      <c r="M69" s="6">
        <v>21</v>
      </c>
      <c r="N69" s="6">
        <v>46</v>
      </c>
      <c r="O69" s="6">
        <v>30</v>
      </c>
      <c r="P69" s="6">
        <v>52</v>
      </c>
      <c r="Q69" s="6">
        <v>36</v>
      </c>
      <c r="R69" s="6">
        <v>60</v>
      </c>
      <c r="S69" s="6">
        <v>245</v>
      </c>
      <c r="T69" s="6">
        <v>2.8</v>
      </c>
      <c r="U69" s="6">
        <v>14.700000000000001</v>
      </c>
      <c r="V69" s="6">
        <v>30</v>
      </c>
      <c r="W69" s="6">
        <v>50.599999999999994</v>
      </c>
      <c r="X69" s="6">
        <v>51.2</v>
      </c>
      <c r="Y69" s="6">
        <v>53.4</v>
      </c>
      <c r="Z69" s="6">
        <v>202.69999999999996</v>
      </c>
      <c r="AA69" s="6">
        <v>307</v>
      </c>
      <c r="AB69" s="6">
        <v>479</v>
      </c>
      <c r="AC69" s="6">
        <v>518</v>
      </c>
      <c r="AD69" s="6">
        <v>758</v>
      </c>
      <c r="AE69" s="6">
        <v>493</v>
      </c>
      <c r="AF69" s="6">
        <v>637</v>
      </c>
      <c r="AG69" s="6">
        <v>3192</v>
      </c>
      <c r="AH69" s="6" t="s">
        <v>235</v>
      </c>
      <c r="AI69" s="7" t="s">
        <v>74</v>
      </c>
    </row>
    <row r="70" spans="1:35" x14ac:dyDescent="0.2">
      <c r="A70" s="5" t="s">
        <v>35</v>
      </c>
      <c r="B70" s="6" t="s">
        <v>1</v>
      </c>
      <c r="C70" s="6" t="s">
        <v>47</v>
      </c>
      <c r="D70" s="6" t="s">
        <v>227</v>
      </c>
      <c r="E70" s="6" t="s">
        <v>2</v>
      </c>
      <c r="F70" s="6">
        <v>435</v>
      </c>
      <c r="G70" s="6">
        <v>705</v>
      </c>
      <c r="H70" s="6">
        <v>644</v>
      </c>
      <c r="I70" s="6">
        <v>625</v>
      </c>
      <c r="J70" s="6">
        <v>674</v>
      </c>
      <c r="K70" s="6">
        <v>627</v>
      </c>
      <c r="L70" s="6">
        <v>3710</v>
      </c>
      <c r="M70" s="6">
        <v>0</v>
      </c>
      <c r="N70" s="6">
        <v>18</v>
      </c>
      <c r="O70" s="6">
        <v>9</v>
      </c>
      <c r="P70" s="6">
        <v>12</v>
      </c>
      <c r="Q70" s="6">
        <v>13</v>
      </c>
      <c r="R70" s="6">
        <v>14</v>
      </c>
      <c r="S70" s="6">
        <v>66</v>
      </c>
      <c r="T70" s="6">
        <v>17.7</v>
      </c>
      <c r="U70" s="6">
        <v>10.4</v>
      </c>
      <c r="V70" s="6">
        <v>10.1</v>
      </c>
      <c r="W70" s="6">
        <v>29.2</v>
      </c>
      <c r="X70" s="6">
        <v>17</v>
      </c>
      <c r="Y70" s="6">
        <v>7.5000000000000009</v>
      </c>
      <c r="Z70" s="6">
        <v>91.9</v>
      </c>
      <c r="AA70" s="6">
        <v>120</v>
      </c>
      <c r="AB70" s="6">
        <v>363</v>
      </c>
      <c r="AC70" s="6">
        <v>344</v>
      </c>
      <c r="AD70" s="6">
        <v>238</v>
      </c>
      <c r="AE70" s="6">
        <v>281</v>
      </c>
      <c r="AF70" s="6">
        <v>306</v>
      </c>
      <c r="AG70" s="6">
        <v>1652</v>
      </c>
      <c r="AH70" s="6" t="s">
        <v>235</v>
      </c>
      <c r="AI70" s="7" t="s">
        <v>74</v>
      </c>
    </row>
    <row r="71" spans="1:35" x14ac:dyDescent="0.2">
      <c r="A71" s="5" t="s">
        <v>36</v>
      </c>
      <c r="B71" s="6" t="s">
        <v>1</v>
      </c>
      <c r="C71" s="6" t="s">
        <v>47</v>
      </c>
      <c r="D71" s="6" t="s">
        <v>227</v>
      </c>
      <c r="E71" s="6" t="s">
        <v>2</v>
      </c>
      <c r="F71" s="6">
        <v>662</v>
      </c>
      <c r="G71" s="6">
        <v>736</v>
      </c>
      <c r="H71" s="6">
        <v>791</v>
      </c>
      <c r="I71" s="6">
        <v>639</v>
      </c>
      <c r="J71" s="6">
        <v>469</v>
      </c>
      <c r="K71" s="6">
        <v>637</v>
      </c>
      <c r="L71" s="6">
        <v>3934</v>
      </c>
      <c r="M71" s="6">
        <v>12</v>
      </c>
      <c r="N71" s="6">
        <v>24</v>
      </c>
      <c r="O71" s="6">
        <v>15</v>
      </c>
      <c r="P71" s="6">
        <v>7</v>
      </c>
      <c r="Q71" s="6">
        <v>9</v>
      </c>
      <c r="R71" s="6">
        <v>15</v>
      </c>
      <c r="S71" s="6">
        <v>82</v>
      </c>
      <c r="T71" s="6">
        <v>6</v>
      </c>
      <c r="U71" s="6">
        <v>25.1</v>
      </c>
      <c r="V71" s="6">
        <v>41</v>
      </c>
      <c r="W71" s="6">
        <v>16.899999999999999</v>
      </c>
      <c r="X71" s="6">
        <v>1.2999999999999998</v>
      </c>
      <c r="Y71" s="6">
        <v>7.1</v>
      </c>
      <c r="Z71" s="6">
        <v>97.4</v>
      </c>
      <c r="AA71" s="6">
        <v>369</v>
      </c>
      <c r="AB71" s="6">
        <v>401</v>
      </c>
      <c r="AC71" s="6">
        <v>388</v>
      </c>
      <c r="AD71" s="6">
        <v>300</v>
      </c>
      <c r="AE71" s="6">
        <v>117</v>
      </c>
      <c r="AF71" s="6">
        <v>278</v>
      </c>
      <c r="AG71" s="6">
        <v>1853</v>
      </c>
      <c r="AH71" s="6" t="s">
        <v>235</v>
      </c>
      <c r="AI71" s="7" t="s">
        <v>74</v>
      </c>
    </row>
    <row r="72" spans="1:35" x14ac:dyDescent="0.2">
      <c r="A72" s="5" t="s">
        <v>37</v>
      </c>
      <c r="B72" s="6" t="s">
        <v>1</v>
      </c>
      <c r="C72" s="6" t="s">
        <v>47</v>
      </c>
      <c r="D72" s="6" t="s">
        <v>227</v>
      </c>
      <c r="E72" s="6" t="s">
        <v>2</v>
      </c>
      <c r="F72" s="6">
        <v>1027</v>
      </c>
      <c r="G72" s="6">
        <v>866</v>
      </c>
      <c r="H72" s="6">
        <v>783</v>
      </c>
      <c r="I72" s="6">
        <v>816</v>
      </c>
      <c r="J72" s="6">
        <v>855</v>
      </c>
      <c r="K72" s="6">
        <v>527</v>
      </c>
      <c r="L72" s="6">
        <v>4874</v>
      </c>
      <c r="M72" s="6">
        <v>35</v>
      </c>
      <c r="N72" s="6">
        <v>32</v>
      </c>
      <c r="O72" s="6">
        <v>31</v>
      </c>
      <c r="P72" s="6">
        <v>16</v>
      </c>
      <c r="Q72" s="6">
        <v>34</v>
      </c>
      <c r="R72" s="6">
        <v>6</v>
      </c>
      <c r="S72" s="6">
        <v>154</v>
      </c>
      <c r="T72" s="6">
        <v>7.8</v>
      </c>
      <c r="U72" s="6">
        <v>10</v>
      </c>
      <c r="V72" s="6">
        <v>11.8</v>
      </c>
      <c r="W72" s="6">
        <v>7.1999999999999993</v>
      </c>
      <c r="X72" s="6">
        <v>5.3</v>
      </c>
      <c r="Y72" s="6">
        <v>0</v>
      </c>
      <c r="Z72" s="6">
        <v>42.099999999999994</v>
      </c>
      <c r="AA72" s="6">
        <v>604</v>
      </c>
      <c r="AB72" s="6">
        <v>448</v>
      </c>
      <c r="AC72" s="6">
        <v>348</v>
      </c>
      <c r="AD72" s="6">
        <v>304</v>
      </c>
      <c r="AE72" s="6">
        <v>468</v>
      </c>
      <c r="AF72" s="6">
        <v>95</v>
      </c>
      <c r="AG72" s="6">
        <v>2267</v>
      </c>
      <c r="AH72" s="6" t="s">
        <v>235</v>
      </c>
      <c r="AI72" s="7" t="s">
        <v>74</v>
      </c>
    </row>
    <row r="73" spans="1:35" x14ac:dyDescent="0.2">
      <c r="A73" s="5" t="s">
        <v>38</v>
      </c>
      <c r="B73" s="6" t="s">
        <v>1</v>
      </c>
      <c r="C73" s="6" t="s">
        <v>47</v>
      </c>
      <c r="D73" s="6" t="s">
        <v>227</v>
      </c>
      <c r="E73" s="6" t="s">
        <v>2</v>
      </c>
      <c r="F73" s="6">
        <v>603</v>
      </c>
      <c r="G73" s="6">
        <v>486</v>
      </c>
      <c r="H73" s="6">
        <v>476</v>
      </c>
      <c r="I73" s="6">
        <v>586</v>
      </c>
      <c r="J73" s="6">
        <v>376</v>
      </c>
      <c r="K73" s="6">
        <v>520</v>
      </c>
      <c r="L73" s="6">
        <v>3047</v>
      </c>
      <c r="M73" s="6">
        <v>0</v>
      </c>
      <c r="N73" s="6">
        <v>17</v>
      </c>
      <c r="O73" s="6">
        <v>3</v>
      </c>
      <c r="P73" s="6">
        <v>9</v>
      </c>
      <c r="Q73" s="6">
        <v>3</v>
      </c>
      <c r="R73" s="6">
        <v>10</v>
      </c>
      <c r="S73" s="6">
        <v>42</v>
      </c>
      <c r="T73" s="6">
        <v>5.7</v>
      </c>
      <c r="U73" s="6">
        <v>9.3999999999999986</v>
      </c>
      <c r="V73" s="6">
        <v>12.9</v>
      </c>
      <c r="W73" s="6">
        <v>107.5</v>
      </c>
      <c r="X73" s="6">
        <v>6.4</v>
      </c>
      <c r="Y73" s="6">
        <v>11.8</v>
      </c>
      <c r="Z73" s="6">
        <v>153.69999999999999</v>
      </c>
      <c r="AA73" s="6">
        <v>530</v>
      </c>
      <c r="AB73" s="6">
        <v>328</v>
      </c>
      <c r="AC73" s="6">
        <v>178</v>
      </c>
      <c r="AD73" s="6">
        <v>347</v>
      </c>
      <c r="AE73" s="6">
        <v>159</v>
      </c>
      <c r="AF73" s="6">
        <v>224</v>
      </c>
      <c r="AG73" s="6">
        <v>1766</v>
      </c>
      <c r="AH73" s="6" t="s">
        <v>235</v>
      </c>
      <c r="AI73" s="7" t="s">
        <v>74</v>
      </c>
    </row>
    <row r="74" spans="1:35" x14ac:dyDescent="0.2">
      <c r="A74" s="5" t="s">
        <v>39</v>
      </c>
      <c r="B74" s="6" t="s">
        <v>1</v>
      </c>
      <c r="C74" s="6" t="s">
        <v>47</v>
      </c>
      <c r="D74" s="6" t="s">
        <v>227</v>
      </c>
      <c r="E74" s="6" t="s">
        <v>2</v>
      </c>
      <c r="F74" s="6">
        <v>1263</v>
      </c>
      <c r="G74" s="6">
        <v>1270</v>
      </c>
      <c r="H74" s="6">
        <v>1336</v>
      </c>
      <c r="I74" s="6">
        <v>1262</v>
      </c>
      <c r="J74" s="6">
        <v>1041</v>
      </c>
      <c r="K74" s="6">
        <v>768</v>
      </c>
      <c r="L74" s="6">
        <v>6940</v>
      </c>
      <c r="M74" s="6">
        <v>14</v>
      </c>
      <c r="N74" s="6">
        <v>24</v>
      </c>
      <c r="O74" s="6">
        <v>23</v>
      </c>
      <c r="P74" s="6">
        <v>28</v>
      </c>
      <c r="Q74" s="6">
        <v>24</v>
      </c>
      <c r="R74" s="6">
        <v>21</v>
      </c>
      <c r="S74" s="6">
        <v>134</v>
      </c>
      <c r="T74" s="6">
        <v>9.1</v>
      </c>
      <c r="U74" s="6">
        <v>11.4</v>
      </c>
      <c r="V74" s="6">
        <v>15.5</v>
      </c>
      <c r="W74" s="6">
        <v>7</v>
      </c>
      <c r="X74" s="6">
        <v>11.5</v>
      </c>
      <c r="Y74" s="6">
        <v>1.1000000000000001</v>
      </c>
      <c r="Z74" s="6">
        <v>55.6</v>
      </c>
      <c r="AA74" s="6">
        <v>784</v>
      </c>
      <c r="AB74" s="6">
        <v>638</v>
      </c>
      <c r="AC74" s="6">
        <v>564</v>
      </c>
      <c r="AD74" s="6">
        <v>519</v>
      </c>
      <c r="AE74" s="6">
        <v>493</v>
      </c>
      <c r="AF74" s="6">
        <v>318</v>
      </c>
      <c r="AG74" s="6">
        <v>3316</v>
      </c>
      <c r="AH74" s="6" t="s">
        <v>235</v>
      </c>
      <c r="AI74" s="7" t="s">
        <v>74</v>
      </c>
    </row>
    <row r="75" spans="1:35" x14ac:dyDescent="0.2">
      <c r="A75" s="5" t="s">
        <v>40</v>
      </c>
      <c r="B75" s="6" t="s">
        <v>1</v>
      </c>
      <c r="C75" s="6" t="s">
        <v>47</v>
      </c>
      <c r="D75" s="6" t="s">
        <v>227</v>
      </c>
      <c r="E75" s="6" t="s">
        <v>2</v>
      </c>
      <c r="F75" s="6">
        <v>710</v>
      </c>
      <c r="G75" s="6">
        <v>723</v>
      </c>
      <c r="H75" s="6">
        <v>764</v>
      </c>
      <c r="I75" s="6">
        <v>450</v>
      </c>
      <c r="J75" s="6">
        <v>747</v>
      </c>
      <c r="K75" s="6">
        <v>882</v>
      </c>
      <c r="L75" s="6">
        <v>4276</v>
      </c>
      <c r="M75" s="6">
        <v>8</v>
      </c>
      <c r="N75" s="6">
        <v>19</v>
      </c>
      <c r="O75" s="6">
        <v>16</v>
      </c>
      <c r="P75" s="6">
        <v>6</v>
      </c>
      <c r="Q75" s="6">
        <v>35</v>
      </c>
      <c r="R75" s="6">
        <v>17</v>
      </c>
      <c r="S75" s="6">
        <v>101</v>
      </c>
      <c r="T75" s="6">
        <v>5.2</v>
      </c>
      <c r="U75" s="6">
        <v>6.1999999999999993</v>
      </c>
      <c r="V75" s="6">
        <v>11.4</v>
      </c>
      <c r="W75" s="6">
        <v>0.9</v>
      </c>
      <c r="X75" s="6">
        <v>3.1</v>
      </c>
      <c r="Y75" s="6">
        <v>17.5</v>
      </c>
      <c r="Z75" s="6">
        <v>44.3</v>
      </c>
      <c r="AA75" s="6">
        <v>299</v>
      </c>
      <c r="AB75" s="6">
        <v>241</v>
      </c>
      <c r="AC75" s="6">
        <v>256</v>
      </c>
      <c r="AD75" s="6">
        <v>96</v>
      </c>
      <c r="AE75" s="6">
        <v>315</v>
      </c>
      <c r="AF75" s="6">
        <v>213</v>
      </c>
      <c r="AG75" s="6">
        <v>1420</v>
      </c>
      <c r="AH75" s="6" t="s">
        <v>235</v>
      </c>
      <c r="AI75" s="7" t="s">
        <v>74</v>
      </c>
    </row>
    <row r="76" spans="1:35" x14ac:dyDescent="0.2">
      <c r="A76" s="5" t="s">
        <v>41</v>
      </c>
      <c r="B76" s="6" t="s">
        <v>1</v>
      </c>
      <c r="C76" s="6" t="s">
        <v>47</v>
      </c>
      <c r="D76" s="6" t="s">
        <v>227</v>
      </c>
      <c r="E76" s="6" t="s">
        <v>2</v>
      </c>
      <c r="F76" s="6">
        <v>641</v>
      </c>
      <c r="G76" s="6">
        <v>630</v>
      </c>
      <c r="H76" s="6">
        <v>763</v>
      </c>
      <c r="I76" s="6">
        <v>928</v>
      </c>
      <c r="J76" s="6">
        <v>857</v>
      </c>
      <c r="K76" s="6">
        <v>607</v>
      </c>
      <c r="L76" s="6">
        <v>4426</v>
      </c>
      <c r="M76" s="6">
        <v>8</v>
      </c>
      <c r="N76" s="6">
        <v>24</v>
      </c>
      <c r="O76" s="6">
        <v>28</v>
      </c>
      <c r="P76" s="6">
        <v>27</v>
      </c>
      <c r="Q76" s="6">
        <v>23</v>
      </c>
      <c r="R76" s="6">
        <v>21</v>
      </c>
      <c r="S76" s="6">
        <v>131</v>
      </c>
      <c r="T76" s="6">
        <v>2.4</v>
      </c>
      <c r="U76" s="6">
        <v>12.9</v>
      </c>
      <c r="V76" s="6">
        <v>6.9</v>
      </c>
      <c r="W76" s="6">
        <v>57.2</v>
      </c>
      <c r="X76" s="6">
        <v>33.199999999999996</v>
      </c>
      <c r="Y76" s="6">
        <v>45.900000000000006</v>
      </c>
      <c r="Z76" s="6">
        <v>158.50000000000003</v>
      </c>
      <c r="AA76" s="6">
        <v>311</v>
      </c>
      <c r="AB76" s="6">
        <v>325</v>
      </c>
      <c r="AC76" s="6">
        <v>456</v>
      </c>
      <c r="AD76" s="6">
        <v>408</v>
      </c>
      <c r="AE76" s="6">
        <v>372</v>
      </c>
      <c r="AF76" s="6">
        <v>286</v>
      </c>
      <c r="AG76" s="6">
        <v>2158</v>
      </c>
      <c r="AH76" s="6" t="s">
        <v>235</v>
      </c>
      <c r="AI76" s="7" t="s">
        <v>74</v>
      </c>
    </row>
    <row r="77" spans="1:35" x14ac:dyDescent="0.2">
      <c r="A77" s="5" t="s">
        <v>42</v>
      </c>
      <c r="B77" s="6" t="s">
        <v>1</v>
      </c>
      <c r="C77" s="6" t="s">
        <v>47</v>
      </c>
      <c r="D77" s="6" t="s">
        <v>227</v>
      </c>
      <c r="E77" s="6" t="s">
        <v>2</v>
      </c>
      <c r="F77" s="6">
        <v>1199</v>
      </c>
      <c r="G77" s="6">
        <v>876</v>
      </c>
      <c r="H77" s="6">
        <v>1063</v>
      </c>
      <c r="I77" s="6">
        <v>819</v>
      </c>
      <c r="J77" s="6">
        <v>666</v>
      </c>
      <c r="K77" s="6">
        <v>873</v>
      </c>
      <c r="L77" s="6">
        <v>5496</v>
      </c>
      <c r="M77" s="6">
        <v>36</v>
      </c>
      <c r="N77" s="6">
        <v>44</v>
      </c>
      <c r="O77" s="6">
        <v>38</v>
      </c>
      <c r="P77" s="6">
        <v>23</v>
      </c>
      <c r="Q77" s="6">
        <v>20</v>
      </c>
      <c r="R77" s="6">
        <v>9</v>
      </c>
      <c r="S77" s="6">
        <v>170</v>
      </c>
      <c r="T77" s="6">
        <v>8.8999999999999986</v>
      </c>
      <c r="U77" s="6">
        <v>8.1999999999999993</v>
      </c>
      <c r="V77" s="6">
        <v>9.1999999999999993</v>
      </c>
      <c r="W77" s="6">
        <v>12</v>
      </c>
      <c r="X77" s="6">
        <v>9.9</v>
      </c>
      <c r="Y77" s="6">
        <v>41.4</v>
      </c>
      <c r="Z77" s="6">
        <v>89.600000000000023</v>
      </c>
      <c r="AA77" s="6">
        <v>688</v>
      </c>
      <c r="AB77" s="6">
        <v>288</v>
      </c>
      <c r="AC77" s="6">
        <v>300</v>
      </c>
      <c r="AD77" s="6">
        <v>239</v>
      </c>
      <c r="AE77" s="6">
        <v>175</v>
      </c>
      <c r="AF77" s="6">
        <v>281</v>
      </c>
      <c r="AG77" s="6">
        <v>1971</v>
      </c>
      <c r="AH77" s="6" t="s">
        <v>235</v>
      </c>
      <c r="AI77" s="7" t="s">
        <v>74</v>
      </c>
    </row>
    <row r="78" spans="1:35" x14ac:dyDescent="0.2">
      <c r="A78" s="5" t="s">
        <v>43</v>
      </c>
      <c r="B78" s="6" t="s">
        <v>1</v>
      </c>
      <c r="C78" s="6" t="s">
        <v>47</v>
      </c>
      <c r="D78" s="6" t="s">
        <v>227</v>
      </c>
      <c r="E78" s="6" t="s">
        <v>2</v>
      </c>
      <c r="F78" s="6">
        <v>842</v>
      </c>
      <c r="G78" s="6">
        <v>721</v>
      </c>
      <c r="H78" s="6">
        <v>574</v>
      </c>
      <c r="I78" s="6">
        <v>498</v>
      </c>
      <c r="J78" s="6">
        <v>604</v>
      </c>
      <c r="K78" s="6">
        <v>416</v>
      </c>
      <c r="L78" s="6">
        <v>3655</v>
      </c>
      <c r="M78" s="6">
        <v>9</v>
      </c>
      <c r="N78" s="6">
        <v>22</v>
      </c>
      <c r="O78" s="6">
        <v>14</v>
      </c>
      <c r="P78" s="6">
        <v>9</v>
      </c>
      <c r="Q78" s="6">
        <v>20</v>
      </c>
      <c r="R78" s="6">
        <v>3</v>
      </c>
      <c r="S78" s="6">
        <v>77</v>
      </c>
      <c r="T78" s="6">
        <v>9.9</v>
      </c>
      <c r="U78" s="6">
        <v>5.2</v>
      </c>
      <c r="V78" s="6">
        <v>12.2</v>
      </c>
      <c r="W78" s="6">
        <v>2</v>
      </c>
      <c r="X78" s="6">
        <v>13.2</v>
      </c>
      <c r="Y78" s="6">
        <v>1.5</v>
      </c>
      <c r="Z78" s="6">
        <v>43.999999999999993</v>
      </c>
      <c r="AA78" s="6">
        <v>731</v>
      </c>
      <c r="AB78" s="6">
        <v>424</v>
      </c>
      <c r="AC78" s="6">
        <v>293</v>
      </c>
      <c r="AD78" s="6">
        <v>295</v>
      </c>
      <c r="AE78" s="6">
        <v>359</v>
      </c>
      <c r="AF78" s="6">
        <v>216</v>
      </c>
      <c r="AG78" s="6">
        <v>2318</v>
      </c>
      <c r="AH78" s="6" t="s">
        <v>235</v>
      </c>
      <c r="AI78" s="7" t="s">
        <v>74</v>
      </c>
    </row>
    <row r="79" spans="1:35" x14ac:dyDescent="0.2">
      <c r="A79" s="5" t="s">
        <v>44</v>
      </c>
      <c r="B79" s="6" t="s">
        <v>1</v>
      </c>
      <c r="C79" s="6" t="s">
        <v>47</v>
      </c>
      <c r="D79" s="6" t="s">
        <v>227</v>
      </c>
      <c r="E79" s="6" t="s">
        <v>2</v>
      </c>
      <c r="F79" s="6">
        <v>955</v>
      </c>
      <c r="G79" s="6">
        <v>979</v>
      </c>
      <c r="H79" s="6">
        <v>725</v>
      </c>
      <c r="I79" s="6">
        <v>586</v>
      </c>
      <c r="J79" s="6">
        <v>800</v>
      </c>
      <c r="K79" s="6">
        <v>915</v>
      </c>
      <c r="L79" s="6">
        <v>4960</v>
      </c>
      <c r="M79" s="6">
        <v>9</v>
      </c>
      <c r="N79" s="6">
        <v>21</v>
      </c>
      <c r="O79" s="6">
        <v>12</v>
      </c>
      <c r="P79" s="6">
        <v>6</v>
      </c>
      <c r="Q79" s="6">
        <v>10</v>
      </c>
      <c r="R79" s="6">
        <v>28</v>
      </c>
      <c r="S79" s="6">
        <v>86</v>
      </c>
      <c r="T79" s="6">
        <v>4.4000000000000004</v>
      </c>
      <c r="U79" s="6">
        <v>12.4</v>
      </c>
      <c r="V79" s="6">
        <v>5.6</v>
      </c>
      <c r="W79" s="6">
        <v>0</v>
      </c>
      <c r="X79" s="6">
        <v>6.6</v>
      </c>
      <c r="Y79" s="6">
        <v>16</v>
      </c>
      <c r="Z79" s="6">
        <v>45</v>
      </c>
      <c r="AA79" s="6">
        <v>610</v>
      </c>
      <c r="AB79" s="6">
        <v>510</v>
      </c>
      <c r="AC79" s="6">
        <v>248</v>
      </c>
      <c r="AD79" s="6">
        <v>255</v>
      </c>
      <c r="AE79" s="6">
        <v>278</v>
      </c>
      <c r="AF79" s="6">
        <v>349</v>
      </c>
      <c r="AG79" s="6">
        <v>2250</v>
      </c>
      <c r="AH79" s="6" t="s">
        <v>235</v>
      </c>
      <c r="AI79" s="7" t="s">
        <v>74</v>
      </c>
    </row>
    <row r="80" spans="1:35" x14ac:dyDescent="0.2">
      <c r="A80" s="5" t="s">
        <v>45</v>
      </c>
      <c r="B80" s="6" t="s">
        <v>1</v>
      </c>
      <c r="C80" s="6" t="s">
        <v>47</v>
      </c>
      <c r="D80" s="6" t="s">
        <v>227</v>
      </c>
      <c r="E80" s="6" t="s">
        <v>2</v>
      </c>
      <c r="F80" s="6">
        <v>1355</v>
      </c>
      <c r="G80" s="6">
        <v>1188</v>
      </c>
      <c r="H80" s="6">
        <v>1120</v>
      </c>
      <c r="I80" s="6">
        <v>857</v>
      </c>
      <c r="J80" s="6">
        <v>677</v>
      </c>
      <c r="K80" s="6">
        <v>1172</v>
      </c>
      <c r="L80" s="6">
        <v>6369</v>
      </c>
      <c r="M80" s="6">
        <v>22</v>
      </c>
      <c r="N80" s="6">
        <v>35</v>
      </c>
      <c r="O80" s="6">
        <v>21</v>
      </c>
      <c r="P80" s="6">
        <v>14</v>
      </c>
      <c r="Q80" s="6">
        <v>16</v>
      </c>
      <c r="R80" s="6">
        <v>20</v>
      </c>
      <c r="S80" s="6">
        <v>128</v>
      </c>
      <c r="T80" s="6">
        <v>15.6</v>
      </c>
      <c r="U80" s="6">
        <v>24.9</v>
      </c>
      <c r="V80" s="6">
        <v>40.099999999999994</v>
      </c>
      <c r="W80" s="6">
        <v>61.400000000000006</v>
      </c>
      <c r="X80" s="6">
        <v>96.399999999999991</v>
      </c>
      <c r="Y80" s="6">
        <v>66.7</v>
      </c>
      <c r="Z80" s="6">
        <v>305.09999999999997</v>
      </c>
      <c r="AA80" s="6">
        <v>846</v>
      </c>
      <c r="AB80" s="6">
        <v>458</v>
      </c>
      <c r="AC80" s="6">
        <v>350</v>
      </c>
      <c r="AD80" s="6">
        <v>250</v>
      </c>
      <c r="AE80" s="6">
        <v>218</v>
      </c>
      <c r="AF80" s="6">
        <v>467</v>
      </c>
      <c r="AG80" s="6">
        <v>2589</v>
      </c>
      <c r="AH80" s="6" t="s">
        <v>235</v>
      </c>
      <c r="AI80" s="7" t="s">
        <v>74</v>
      </c>
    </row>
    <row r="81" spans="1:35" x14ac:dyDescent="0.2">
      <c r="A81" s="5" t="s">
        <v>46</v>
      </c>
      <c r="B81" s="6" t="s">
        <v>1</v>
      </c>
      <c r="C81" s="6" t="s">
        <v>47</v>
      </c>
      <c r="D81" s="6" t="s">
        <v>227</v>
      </c>
      <c r="E81" s="6" t="s">
        <v>2</v>
      </c>
      <c r="F81" s="6">
        <v>1370</v>
      </c>
      <c r="G81" s="6">
        <v>1120</v>
      </c>
      <c r="H81" s="6">
        <v>1197</v>
      </c>
      <c r="I81" s="6">
        <v>1056</v>
      </c>
      <c r="J81" s="6">
        <v>969</v>
      </c>
      <c r="K81" s="6">
        <v>676</v>
      </c>
      <c r="L81" s="6">
        <v>6388</v>
      </c>
      <c r="M81" s="6">
        <v>42</v>
      </c>
      <c r="N81" s="6">
        <v>46</v>
      </c>
      <c r="O81" s="6">
        <v>38</v>
      </c>
      <c r="P81" s="6">
        <v>31</v>
      </c>
      <c r="Q81" s="6">
        <v>29</v>
      </c>
      <c r="R81" s="6">
        <v>20</v>
      </c>
      <c r="S81" s="6">
        <v>206</v>
      </c>
      <c r="T81" s="6">
        <v>8.3000000000000007</v>
      </c>
      <c r="U81" s="6">
        <v>15.899999999999999</v>
      </c>
      <c r="V81" s="6">
        <v>27.9</v>
      </c>
      <c r="W81" s="6">
        <v>55.100000000000009</v>
      </c>
      <c r="X81" s="6">
        <v>27.300000000000004</v>
      </c>
      <c r="Y81" s="6">
        <v>20.100000000000001</v>
      </c>
      <c r="Z81" s="6">
        <v>154.6</v>
      </c>
      <c r="AA81" s="6">
        <v>609</v>
      </c>
      <c r="AB81" s="6">
        <v>392</v>
      </c>
      <c r="AC81" s="6">
        <v>461</v>
      </c>
      <c r="AD81" s="6">
        <v>289</v>
      </c>
      <c r="AE81" s="6">
        <v>284</v>
      </c>
      <c r="AF81" s="6">
        <v>157</v>
      </c>
      <c r="AG81" s="6">
        <v>2192</v>
      </c>
      <c r="AH81" s="6" t="s">
        <v>235</v>
      </c>
      <c r="AI81" s="7" t="s">
        <v>74</v>
      </c>
    </row>
    <row r="82" spans="1:35" x14ac:dyDescent="0.2">
      <c r="A82" s="57" t="s">
        <v>171</v>
      </c>
      <c r="B82" s="58"/>
      <c r="C82" s="58"/>
      <c r="D82" s="6"/>
      <c r="E82" s="8"/>
      <c r="F82" s="6">
        <f>AVERAGE(F65:F81)</f>
        <v>899.47058823529414</v>
      </c>
      <c r="G82" s="6">
        <f t="shared" ref="G82:Z82" si="14">AVERAGE(G65:G81)</f>
        <v>942.35294117647061</v>
      </c>
      <c r="H82" s="6">
        <f t="shared" si="14"/>
        <v>932.17647058823525</v>
      </c>
      <c r="I82" s="6">
        <f t="shared" si="14"/>
        <v>887.41176470588232</v>
      </c>
      <c r="J82" s="6">
        <f t="shared" si="14"/>
        <v>815</v>
      </c>
      <c r="K82" s="6">
        <f t="shared" si="14"/>
        <v>793</v>
      </c>
      <c r="L82" s="6">
        <f t="shared" si="14"/>
        <v>5269.411764705882</v>
      </c>
      <c r="M82" s="6">
        <f t="shared" si="14"/>
        <v>14.470588235294118</v>
      </c>
      <c r="N82" s="6">
        <f t="shared" si="14"/>
        <v>28.823529411764707</v>
      </c>
      <c r="O82" s="6">
        <f t="shared" si="14"/>
        <v>21.941176470588236</v>
      </c>
      <c r="P82" s="6">
        <f t="shared" si="14"/>
        <v>21.882352941176471</v>
      </c>
      <c r="Q82" s="6">
        <f t="shared" si="14"/>
        <v>20.647058823529413</v>
      </c>
      <c r="R82" s="6">
        <f t="shared" si="14"/>
        <v>18.294117647058822</v>
      </c>
      <c r="S82" s="6">
        <f t="shared" si="14"/>
        <v>126.05882352941177</v>
      </c>
      <c r="T82" s="6">
        <f t="shared" si="14"/>
        <v>7.6235294117647072</v>
      </c>
      <c r="U82" s="6">
        <f t="shared" si="14"/>
        <v>17.799999999999994</v>
      </c>
      <c r="V82" s="6">
        <f t="shared" si="14"/>
        <v>20.18823529411765</v>
      </c>
      <c r="W82" s="6">
        <f t="shared" si="14"/>
        <v>31.494117647058822</v>
      </c>
      <c r="X82" s="6">
        <f t="shared" si="14"/>
        <v>23.294117647058822</v>
      </c>
      <c r="Y82" s="6">
        <f t="shared" si="14"/>
        <v>21.7</v>
      </c>
      <c r="Z82" s="6">
        <f t="shared" si="14"/>
        <v>122.1</v>
      </c>
      <c r="AA82" s="6">
        <f t="shared" ref="AA82:AG82" si="15">AVERAGE(AA65:AA81)</f>
        <v>527.64705882352939</v>
      </c>
      <c r="AB82" s="6">
        <f t="shared" si="15"/>
        <v>428.76470588235293</v>
      </c>
      <c r="AC82" s="6">
        <f t="shared" si="15"/>
        <v>387.11764705882354</v>
      </c>
      <c r="AD82" s="6">
        <f t="shared" si="15"/>
        <v>372.94117647058823</v>
      </c>
      <c r="AE82" s="6">
        <f t="shared" si="15"/>
        <v>331.41176470588238</v>
      </c>
      <c r="AF82" s="6">
        <f t="shared" si="15"/>
        <v>299</v>
      </c>
      <c r="AG82" s="6">
        <f t="shared" si="15"/>
        <v>2346.8823529411766</v>
      </c>
      <c r="AH82" s="6"/>
      <c r="AI82" s="7"/>
    </row>
    <row r="83" spans="1:35" ht="15" thickBot="1" x14ac:dyDescent="0.25">
      <c r="A83" s="59" t="s">
        <v>172</v>
      </c>
      <c r="B83" s="60"/>
      <c r="C83" s="60"/>
      <c r="D83" s="10"/>
      <c r="E83" s="9"/>
      <c r="F83" s="10">
        <f>STDEV(F65:F81)/SQRT(17)</f>
        <v>69.880629187494748</v>
      </c>
      <c r="G83" s="10">
        <f t="shared" ref="G83:Z83" si="16">STDEV(G65:G81)/SQRT(17)</f>
        <v>66.853326129167797</v>
      </c>
      <c r="H83" s="10">
        <f t="shared" si="16"/>
        <v>64.465291350674406</v>
      </c>
      <c r="I83" s="10">
        <f t="shared" si="16"/>
        <v>75.970295028014732</v>
      </c>
      <c r="J83" s="10">
        <f t="shared" si="16"/>
        <v>55.138995488940601</v>
      </c>
      <c r="K83" s="10">
        <f t="shared" si="16"/>
        <v>65.788598600991278</v>
      </c>
      <c r="L83" s="10">
        <f t="shared" si="16"/>
        <v>330.53348209442731</v>
      </c>
      <c r="M83" s="10">
        <f t="shared" si="16"/>
        <v>3.0703966584365623</v>
      </c>
      <c r="N83" s="10">
        <f t="shared" si="16"/>
        <v>2.5770983656351123</v>
      </c>
      <c r="O83" s="10">
        <f t="shared" si="16"/>
        <v>2.5080320798376583</v>
      </c>
      <c r="P83" s="10">
        <f t="shared" si="16"/>
        <v>3.5281247653479593</v>
      </c>
      <c r="Q83" s="10">
        <f t="shared" si="16"/>
        <v>2.4085344220674401</v>
      </c>
      <c r="R83" s="10">
        <f t="shared" si="16"/>
        <v>3.1374923317018468</v>
      </c>
      <c r="S83" s="10">
        <f t="shared" si="16"/>
        <v>13.140493820807166</v>
      </c>
      <c r="T83" s="10">
        <f t="shared" si="16"/>
        <v>1.0073819231554357</v>
      </c>
      <c r="U83" s="10">
        <f t="shared" si="16"/>
        <v>3.4297466035708646</v>
      </c>
      <c r="V83" s="10">
        <f t="shared" si="16"/>
        <v>3.4854939133599405</v>
      </c>
      <c r="W83" s="10">
        <f t="shared" si="16"/>
        <v>7.0903075442934327</v>
      </c>
      <c r="X83" s="10">
        <f t="shared" si="16"/>
        <v>5.6677523724151273</v>
      </c>
      <c r="Y83" s="10">
        <f t="shared" si="16"/>
        <v>4.7042299488614185</v>
      </c>
      <c r="Z83" s="10">
        <f t="shared" si="16"/>
        <v>17.582178895287189</v>
      </c>
      <c r="AA83" s="10">
        <f t="shared" ref="AA83:AG83" si="17">STDEV(AA65:AA81)/SQRT(17)</f>
        <v>47.475918135073115</v>
      </c>
      <c r="AB83" s="10">
        <f t="shared" si="17"/>
        <v>25.313407487256981</v>
      </c>
      <c r="AC83" s="10">
        <f t="shared" si="17"/>
        <v>26.499567470518603</v>
      </c>
      <c r="AD83" s="10">
        <f t="shared" si="17"/>
        <v>39.492597090005283</v>
      </c>
      <c r="AE83" s="10">
        <f t="shared" si="17"/>
        <v>29.046496551868628</v>
      </c>
      <c r="AF83" s="10">
        <f t="shared" si="17"/>
        <v>30.358398392227091</v>
      </c>
      <c r="AG83" s="10">
        <f t="shared" si="17"/>
        <v>130.10950937216595</v>
      </c>
      <c r="AH83" s="10"/>
      <c r="AI83" s="26"/>
    </row>
    <row r="84" spans="1:35" ht="15" thickBot="1" x14ac:dyDescent="0.25"/>
    <row r="85" spans="1:35" x14ac:dyDescent="0.2">
      <c r="A85" s="2" t="s">
        <v>48</v>
      </c>
      <c r="B85" s="3" t="s">
        <v>1</v>
      </c>
      <c r="C85" s="3" t="s">
        <v>58</v>
      </c>
      <c r="D85" s="3" t="s">
        <v>203</v>
      </c>
      <c r="E85" s="3" t="s">
        <v>2</v>
      </c>
      <c r="F85" s="3">
        <v>210</v>
      </c>
      <c r="G85" s="3">
        <v>200</v>
      </c>
      <c r="H85" s="3">
        <v>411</v>
      </c>
      <c r="I85" s="3">
        <v>69</v>
      </c>
      <c r="J85" s="3">
        <v>672</v>
      </c>
      <c r="K85" s="3">
        <v>254</v>
      </c>
      <c r="L85" s="3">
        <v>1816</v>
      </c>
      <c r="M85" s="3">
        <v>9</v>
      </c>
      <c r="N85" s="3">
        <v>7</v>
      </c>
      <c r="O85" s="3">
        <v>10</v>
      </c>
      <c r="P85" s="3">
        <v>0</v>
      </c>
      <c r="Q85" s="3">
        <v>15</v>
      </c>
      <c r="R85" s="3">
        <v>3</v>
      </c>
      <c r="S85" s="3">
        <v>44</v>
      </c>
      <c r="T85" s="3">
        <v>5.6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5.6</v>
      </c>
      <c r="AA85" s="3">
        <v>41</v>
      </c>
      <c r="AB85" s="3">
        <v>30</v>
      </c>
      <c r="AC85" s="3">
        <v>163</v>
      </c>
      <c r="AD85" s="3">
        <v>0</v>
      </c>
      <c r="AE85" s="3">
        <v>174</v>
      </c>
      <c r="AF85" s="3">
        <v>78</v>
      </c>
      <c r="AG85" s="3">
        <v>486</v>
      </c>
      <c r="AH85" s="3"/>
      <c r="AI85" s="4" t="s">
        <v>75</v>
      </c>
    </row>
    <row r="86" spans="1:35" x14ac:dyDescent="0.2">
      <c r="A86" s="5" t="s">
        <v>49</v>
      </c>
      <c r="B86" s="6" t="s">
        <v>1</v>
      </c>
      <c r="C86" s="6" t="s">
        <v>58</v>
      </c>
      <c r="D86" s="6" t="s">
        <v>203</v>
      </c>
      <c r="E86" s="6" t="s">
        <v>2</v>
      </c>
      <c r="F86" s="6">
        <v>2143</v>
      </c>
      <c r="G86" s="6">
        <v>2162</v>
      </c>
      <c r="H86" s="6">
        <v>2022</v>
      </c>
      <c r="I86" s="6">
        <v>1947</v>
      </c>
      <c r="J86" s="6">
        <v>1570</v>
      </c>
      <c r="K86" s="6">
        <v>1796</v>
      </c>
      <c r="L86" s="6">
        <v>11640</v>
      </c>
      <c r="M86" s="6">
        <v>38</v>
      </c>
      <c r="N86" s="6">
        <v>67</v>
      </c>
      <c r="O86" s="6">
        <v>61</v>
      </c>
      <c r="P86" s="6">
        <v>47</v>
      </c>
      <c r="Q86" s="6">
        <v>84</v>
      </c>
      <c r="R86" s="6">
        <v>69</v>
      </c>
      <c r="S86" s="6">
        <v>366</v>
      </c>
      <c r="T86" s="6">
        <v>29.9</v>
      </c>
      <c r="U86" s="6">
        <v>30.5</v>
      </c>
      <c r="V86" s="6">
        <v>29.700000000000003</v>
      </c>
      <c r="W86" s="6">
        <v>24.700000000000003</v>
      </c>
      <c r="X86" s="6">
        <v>20.399999999999999</v>
      </c>
      <c r="Y86" s="6">
        <v>34.4</v>
      </c>
      <c r="Z86" s="6">
        <v>169.60000000000002</v>
      </c>
      <c r="AA86" s="6">
        <v>1013</v>
      </c>
      <c r="AB86" s="6">
        <v>1275</v>
      </c>
      <c r="AC86" s="6">
        <v>1075</v>
      </c>
      <c r="AD86" s="6">
        <v>1072</v>
      </c>
      <c r="AE86" s="6">
        <v>658</v>
      </c>
      <c r="AF86" s="6">
        <v>877</v>
      </c>
      <c r="AG86" s="6">
        <v>5970</v>
      </c>
      <c r="AH86" s="6"/>
      <c r="AI86" s="7" t="s">
        <v>75</v>
      </c>
    </row>
    <row r="87" spans="1:35" x14ac:dyDescent="0.2">
      <c r="A87" s="5" t="s">
        <v>50</v>
      </c>
      <c r="B87" s="6" t="s">
        <v>1</v>
      </c>
      <c r="C87" s="6" t="s">
        <v>58</v>
      </c>
      <c r="D87" s="6" t="s">
        <v>203</v>
      </c>
      <c r="E87" s="6" t="s">
        <v>2</v>
      </c>
      <c r="F87" s="6">
        <v>1141</v>
      </c>
      <c r="G87" s="6">
        <v>1067</v>
      </c>
      <c r="H87" s="6">
        <v>1132</v>
      </c>
      <c r="I87" s="6">
        <v>845</v>
      </c>
      <c r="J87" s="6">
        <v>924</v>
      </c>
      <c r="K87" s="6">
        <v>1052</v>
      </c>
      <c r="L87" s="6">
        <v>6161</v>
      </c>
      <c r="M87" s="6">
        <v>11</v>
      </c>
      <c r="N87" s="6">
        <v>33</v>
      </c>
      <c r="O87" s="6">
        <v>46</v>
      </c>
      <c r="P87" s="6">
        <v>23</v>
      </c>
      <c r="Q87" s="6">
        <v>48</v>
      </c>
      <c r="R87" s="6">
        <v>26</v>
      </c>
      <c r="S87" s="6">
        <v>187</v>
      </c>
      <c r="T87" s="6">
        <v>17.799999999999997</v>
      </c>
      <c r="U87" s="6">
        <v>19.600000000000001</v>
      </c>
      <c r="V87" s="6">
        <v>31.099999999999998</v>
      </c>
      <c r="W87" s="6">
        <v>11.5</v>
      </c>
      <c r="X87" s="6">
        <v>19.799999999999997</v>
      </c>
      <c r="Y87" s="6">
        <v>41.800000000000004</v>
      </c>
      <c r="Z87" s="6">
        <v>141.60000000000002</v>
      </c>
      <c r="AA87" s="6">
        <v>572</v>
      </c>
      <c r="AB87" s="6">
        <v>452</v>
      </c>
      <c r="AC87" s="6">
        <v>345</v>
      </c>
      <c r="AD87" s="6">
        <v>217</v>
      </c>
      <c r="AE87" s="6">
        <v>282</v>
      </c>
      <c r="AF87" s="6">
        <v>277</v>
      </c>
      <c r="AG87" s="6">
        <v>2145</v>
      </c>
      <c r="AH87" s="6"/>
      <c r="AI87" s="7" t="s">
        <v>75</v>
      </c>
    </row>
    <row r="88" spans="1:35" x14ac:dyDescent="0.2">
      <c r="A88" s="5" t="s">
        <v>51</v>
      </c>
      <c r="B88" s="6" t="s">
        <v>1</v>
      </c>
      <c r="C88" s="6" t="s">
        <v>58</v>
      </c>
      <c r="D88" s="6" t="s">
        <v>203</v>
      </c>
      <c r="E88" s="6" t="s">
        <v>2</v>
      </c>
      <c r="F88" s="6">
        <v>1294</v>
      </c>
      <c r="G88" s="6">
        <v>1011</v>
      </c>
      <c r="H88" s="6">
        <v>1050</v>
      </c>
      <c r="I88" s="6">
        <v>1047</v>
      </c>
      <c r="J88" s="6">
        <v>976</v>
      </c>
      <c r="K88" s="6">
        <v>1145</v>
      </c>
      <c r="L88" s="6">
        <v>6523</v>
      </c>
      <c r="M88" s="6">
        <v>28</v>
      </c>
      <c r="N88" s="6">
        <v>22</v>
      </c>
      <c r="O88" s="6">
        <v>23</v>
      </c>
      <c r="P88" s="6">
        <v>48</v>
      </c>
      <c r="Q88" s="6">
        <v>33</v>
      </c>
      <c r="R88" s="6">
        <v>44</v>
      </c>
      <c r="S88" s="6">
        <v>198</v>
      </c>
      <c r="T88" s="6">
        <v>5.8</v>
      </c>
      <c r="U88" s="6">
        <v>9</v>
      </c>
      <c r="V88" s="6">
        <v>7.6</v>
      </c>
      <c r="W88" s="6">
        <v>9.8999999999999986</v>
      </c>
      <c r="X88" s="6">
        <v>16.8</v>
      </c>
      <c r="Y88" s="6">
        <v>27.299999999999997</v>
      </c>
      <c r="Z88" s="6">
        <v>76.400000000000006</v>
      </c>
      <c r="AA88" s="6">
        <v>731</v>
      </c>
      <c r="AB88" s="6">
        <v>445</v>
      </c>
      <c r="AC88" s="6">
        <v>442</v>
      </c>
      <c r="AD88" s="6">
        <v>389</v>
      </c>
      <c r="AE88" s="6">
        <v>297</v>
      </c>
      <c r="AF88" s="6">
        <v>467</v>
      </c>
      <c r="AG88" s="6">
        <v>2771</v>
      </c>
      <c r="AH88" s="6"/>
      <c r="AI88" s="7" t="s">
        <v>75</v>
      </c>
    </row>
    <row r="89" spans="1:35" x14ac:dyDescent="0.2">
      <c r="A89" s="5" t="s">
        <v>52</v>
      </c>
      <c r="B89" s="6" t="s">
        <v>1</v>
      </c>
      <c r="C89" s="6" t="s">
        <v>58</v>
      </c>
      <c r="D89" s="6" t="s">
        <v>203</v>
      </c>
      <c r="E89" s="6" t="s">
        <v>2</v>
      </c>
      <c r="F89" s="6">
        <v>1809</v>
      </c>
      <c r="G89" s="6">
        <v>1363</v>
      </c>
      <c r="H89" s="6">
        <v>1174</v>
      </c>
      <c r="I89" s="6">
        <v>1183</v>
      </c>
      <c r="J89" s="6">
        <v>1184</v>
      </c>
      <c r="K89" s="6">
        <v>1037</v>
      </c>
      <c r="L89" s="6">
        <v>7750</v>
      </c>
      <c r="M89" s="6">
        <v>18</v>
      </c>
      <c r="N89" s="6">
        <v>31</v>
      </c>
      <c r="O89" s="6">
        <v>46</v>
      </c>
      <c r="P89" s="6">
        <v>31</v>
      </c>
      <c r="Q89" s="6">
        <v>41</v>
      </c>
      <c r="R89" s="6">
        <v>18</v>
      </c>
      <c r="S89" s="6">
        <v>185</v>
      </c>
      <c r="T89" s="6">
        <v>16.8</v>
      </c>
      <c r="U89" s="6">
        <v>20.2</v>
      </c>
      <c r="V89" s="6">
        <v>3.8</v>
      </c>
      <c r="W89" s="6">
        <v>8.1999999999999993</v>
      </c>
      <c r="X89" s="6">
        <v>22.7</v>
      </c>
      <c r="Y89" s="6">
        <v>9.7000000000000011</v>
      </c>
      <c r="Z89" s="6">
        <v>81.399999999999991</v>
      </c>
      <c r="AA89" s="6">
        <v>1259</v>
      </c>
      <c r="AB89" s="6">
        <v>633</v>
      </c>
      <c r="AC89" s="6">
        <v>529</v>
      </c>
      <c r="AD89" s="6">
        <v>514</v>
      </c>
      <c r="AE89" s="6">
        <v>641</v>
      </c>
      <c r="AF89" s="6">
        <v>481</v>
      </c>
      <c r="AG89" s="6">
        <v>4057</v>
      </c>
      <c r="AH89" s="6"/>
      <c r="AI89" s="7" t="s">
        <v>75</v>
      </c>
    </row>
    <row r="90" spans="1:35" x14ac:dyDescent="0.2">
      <c r="A90" s="5" t="s">
        <v>53</v>
      </c>
      <c r="B90" s="6" t="s">
        <v>1</v>
      </c>
      <c r="C90" s="6" t="s">
        <v>58</v>
      </c>
      <c r="D90" s="6" t="s">
        <v>203</v>
      </c>
      <c r="E90" s="6" t="s">
        <v>2</v>
      </c>
      <c r="F90" s="6">
        <v>1577</v>
      </c>
      <c r="G90" s="6">
        <v>1262</v>
      </c>
      <c r="H90" s="6">
        <v>1160</v>
      </c>
      <c r="I90" s="6">
        <v>1171</v>
      </c>
      <c r="J90" s="6">
        <v>837</v>
      </c>
      <c r="K90" s="6">
        <v>1082</v>
      </c>
      <c r="L90" s="6">
        <v>7089</v>
      </c>
      <c r="M90" s="6">
        <v>31</v>
      </c>
      <c r="N90" s="6">
        <v>59</v>
      </c>
      <c r="O90" s="6">
        <v>45</v>
      </c>
      <c r="P90" s="6">
        <v>34</v>
      </c>
      <c r="Q90" s="6">
        <v>25</v>
      </c>
      <c r="R90" s="6">
        <v>49</v>
      </c>
      <c r="S90" s="6">
        <v>243</v>
      </c>
      <c r="T90" s="6">
        <v>11.4</v>
      </c>
      <c r="U90" s="6">
        <v>9.5</v>
      </c>
      <c r="V90" s="6">
        <v>6.3999999999999995</v>
      </c>
      <c r="W90" s="6">
        <v>21.499999999999996</v>
      </c>
      <c r="X90" s="6">
        <v>4.7</v>
      </c>
      <c r="Y90" s="6">
        <v>17.700000000000003</v>
      </c>
      <c r="Z90" s="6">
        <v>71.2</v>
      </c>
      <c r="AA90" s="6">
        <v>599</v>
      </c>
      <c r="AB90" s="6">
        <v>439</v>
      </c>
      <c r="AC90" s="6">
        <v>316</v>
      </c>
      <c r="AD90" s="6">
        <v>362</v>
      </c>
      <c r="AE90" s="6">
        <v>218</v>
      </c>
      <c r="AF90" s="6">
        <v>368</v>
      </c>
      <c r="AG90" s="6">
        <v>2302</v>
      </c>
      <c r="AH90" s="6"/>
      <c r="AI90" s="7" t="s">
        <v>75</v>
      </c>
    </row>
    <row r="91" spans="1:35" x14ac:dyDescent="0.2">
      <c r="A91" s="5" t="s">
        <v>54</v>
      </c>
      <c r="B91" s="6" t="s">
        <v>1</v>
      </c>
      <c r="C91" s="6" t="s">
        <v>58</v>
      </c>
      <c r="D91" s="6" t="s">
        <v>203</v>
      </c>
      <c r="E91" s="6" t="s">
        <v>2</v>
      </c>
      <c r="F91" s="6">
        <v>1703</v>
      </c>
      <c r="G91" s="6">
        <v>1683</v>
      </c>
      <c r="H91" s="6">
        <v>1762</v>
      </c>
      <c r="I91" s="6">
        <v>1620</v>
      </c>
      <c r="J91" s="6">
        <v>1209</v>
      </c>
      <c r="K91" s="6">
        <v>1309</v>
      </c>
      <c r="L91" s="6">
        <v>9286</v>
      </c>
      <c r="M91" s="6">
        <v>24</v>
      </c>
      <c r="N91" s="6">
        <v>41</v>
      </c>
      <c r="O91" s="6">
        <v>63</v>
      </c>
      <c r="P91" s="6">
        <v>48</v>
      </c>
      <c r="Q91" s="6">
        <v>33</v>
      </c>
      <c r="R91" s="6">
        <v>20</v>
      </c>
      <c r="S91" s="6">
        <v>229</v>
      </c>
      <c r="T91" s="6">
        <v>22.6</v>
      </c>
      <c r="U91" s="6">
        <v>42.4</v>
      </c>
      <c r="V91" s="6">
        <v>44.3</v>
      </c>
      <c r="W91" s="6">
        <v>41.3</v>
      </c>
      <c r="X91" s="6">
        <v>23.3</v>
      </c>
      <c r="Y91" s="6">
        <v>30.8</v>
      </c>
      <c r="Z91" s="6">
        <v>204.70000000000007</v>
      </c>
      <c r="AA91" s="6">
        <v>1060</v>
      </c>
      <c r="AB91" s="6">
        <v>776</v>
      </c>
      <c r="AC91" s="6">
        <v>748</v>
      </c>
      <c r="AD91" s="6">
        <v>677</v>
      </c>
      <c r="AE91" s="6">
        <v>421</v>
      </c>
      <c r="AF91" s="6">
        <v>464</v>
      </c>
      <c r="AG91" s="6">
        <v>4146</v>
      </c>
      <c r="AH91" s="6"/>
      <c r="AI91" s="7" t="s">
        <v>75</v>
      </c>
    </row>
    <row r="92" spans="1:35" x14ac:dyDescent="0.2">
      <c r="A92" s="5" t="s">
        <v>55</v>
      </c>
      <c r="B92" s="6" t="s">
        <v>1</v>
      </c>
      <c r="C92" s="6" t="s">
        <v>58</v>
      </c>
      <c r="D92" s="6" t="s">
        <v>203</v>
      </c>
      <c r="E92" s="6" t="s">
        <v>2</v>
      </c>
      <c r="F92" s="6">
        <v>1937</v>
      </c>
      <c r="G92" s="6">
        <v>1667</v>
      </c>
      <c r="H92" s="6">
        <v>1631</v>
      </c>
      <c r="I92" s="6">
        <v>1514</v>
      </c>
      <c r="J92" s="6">
        <v>1582</v>
      </c>
      <c r="K92" s="6">
        <v>1703</v>
      </c>
      <c r="L92" s="6">
        <v>10034</v>
      </c>
      <c r="M92" s="6">
        <v>34</v>
      </c>
      <c r="N92" s="6">
        <v>38</v>
      </c>
      <c r="O92" s="6">
        <v>68</v>
      </c>
      <c r="P92" s="6">
        <v>64</v>
      </c>
      <c r="Q92" s="6">
        <v>55</v>
      </c>
      <c r="R92" s="6">
        <v>55</v>
      </c>
      <c r="S92" s="6">
        <v>314</v>
      </c>
      <c r="T92" s="6">
        <v>9.8000000000000007</v>
      </c>
      <c r="U92" s="6">
        <v>17.299999999999997</v>
      </c>
      <c r="V92" s="6">
        <v>28.9</v>
      </c>
      <c r="W92" s="6">
        <v>33.4</v>
      </c>
      <c r="X92" s="6">
        <v>30.9</v>
      </c>
      <c r="Y92" s="6">
        <v>23.8</v>
      </c>
      <c r="Z92" s="6">
        <v>144.10000000000002</v>
      </c>
      <c r="AA92" s="6">
        <v>826</v>
      </c>
      <c r="AB92" s="6">
        <v>722</v>
      </c>
      <c r="AC92" s="6">
        <v>600</v>
      </c>
      <c r="AD92" s="6">
        <v>576</v>
      </c>
      <c r="AE92" s="6">
        <v>608</v>
      </c>
      <c r="AF92" s="6">
        <v>743</v>
      </c>
      <c r="AG92" s="6">
        <v>4075</v>
      </c>
      <c r="AH92" s="6"/>
      <c r="AI92" s="7" t="s">
        <v>75</v>
      </c>
    </row>
    <row r="93" spans="1:35" x14ac:dyDescent="0.2">
      <c r="A93" s="5" t="s">
        <v>56</v>
      </c>
      <c r="B93" s="6" t="s">
        <v>1</v>
      </c>
      <c r="C93" s="6" t="s">
        <v>58</v>
      </c>
      <c r="D93" s="6" t="s">
        <v>203</v>
      </c>
      <c r="E93" s="6" t="s">
        <v>2</v>
      </c>
      <c r="F93" s="6">
        <v>872</v>
      </c>
      <c r="G93" s="6">
        <v>646</v>
      </c>
      <c r="H93" s="6">
        <v>835</v>
      </c>
      <c r="I93" s="6">
        <v>885</v>
      </c>
      <c r="J93" s="6">
        <v>783</v>
      </c>
      <c r="K93" s="6">
        <v>557</v>
      </c>
      <c r="L93" s="6">
        <v>4578</v>
      </c>
      <c r="M93" s="6">
        <v>9</v>
      </c>
      <c r="N93" s="6">
        <v>17</v>
      </c>
      <c r="O93" s="6">
        <v>9</v>
      </c>
      <c r="P93" s="6">
        <v>20</v>
      </c>
      <c r="Q93" s="6">
        <v>9</v>
      </c>
      <c r="R93" s="6">
        <v>3</v>
      </c>
      <c r="S93" s="6">
        <v>67</v>
      </c>
      <c r="T93" s="6">
        <v>2.5</v>
      </c>
      <c r="U93" s="6">
        <v>1.8</v>
      </c>
      <c r="V93" s="6">
        <v>0</v>
      </c>
      <c r="W93" s="6">
        <v>1.5</v>
      </c>
      <c r="X93" s="6">
        <v>7.1000000000000005</v>
      </c>
      <c r="Y93" s="6">
        <v>0</v>
      </c>
      <c r="Z93" s="6">
        <v>12.9</v>
      </c>
      <c r="AA93" s="6">
        <v>361</v>
      </c>
      <c r="AB93" s="6">
        <v>230</v>
      </c>
      <c r="AC93" s="6">
        <v>151</v>
      </c>
      <c r="AD93" s="6">
        <v>299</v>
      </c>
      <c r="AE93" s="6">
        <v>244</v>
      </c>
      <c r="AF93" s="6">
        <v>95</v>
      </c>
      <c r="AG93" s="6">
        <v>1380</v>
      </c>
      <c r="AH93" s="6"/>
      <c r="AI93" s="7" t="s">
        <v>75</v>
      </c>
    </row>
    <row r="94" spans="1:35" x14ac:dyDescent="0.2">
      <c r="A94" s="5" t="s">
        <v>57</v>
      </c>
      <c r="B94" s="6" t="s">
        <v>1</v>
      </c>
      <c r="C94" s="6" t="s">
        <v>58</v>
      </c>
      <c r="D94" s="6" t="s">
        <v>203</v>
      </c>
      <c r="E94" s="6" t="s">
        <v>2</v>
      </c>
      <c r="F94" s="6">
        <v>1830</v>
      </c>
      <c r="G94" s="6">
        <v>1543</v>
      </c>
      <c r="H94" s="6">
        <v>1178</v>
      </c>
      <c r="I94" s="6">
        <v>1060</v>
      </c>
      <c r="J94" s="6">
        <v>1131</v>
      </c>
      <c r="K94" s="6">
        <v>523</v>
      </c>
      <c r="L94" s="6">
        <v>7265</v>
      </c>
      <c r="M94" s="6">
        <v>42</v>
      </c>
      <c r="N94" s="6">
        <v>47</v>
      </c>
      <c r="O94" s="6">
        <v>38</v>
      </c>
      <c r="P94" s="6">
        <v>16</v>
      </c>
      <c r="Q94" s="6">
        <v>46</v>
      </c>
      <c r="R94" s="6">
        <v>3</v>
      </c>
      <c r="S94" s="6">
        <v>192</v>
      </c>
      <c r="T94" s="6">
        <v>16.600000000000001</v>
      </c>
      <c r="U94" s="6">
        <v>31.700000000000003</v>
      </c>
      <c r="V94" s="6">
        <v>38.6</v>
      </c>
      <c r="W94" s="6">
        <v>55.1</v>
      </c>
      <c r="X94" s="6">
        <v>24.200000000000003</v>
      </c>
      <c r="Y94" s="6">
        <v>2.6</v>
      </c>
      <c r="Z94" s="6">
        <v>168.80000000000004</v>
      </c>
      <c r="AA94" s="6">
        <v>755</v>
      </c>
      <c r="AB94" s="6">
        <v>641</v>
      </c>
      <c r="AC94" s="6">
        <v>452</v>
      </c>
      <c r="AD94" s="6">
        <v>323</v>
      </c>
      <c r="AE94" s="6">
        <v>476</v>
      </c>
      <c r="AF94" s="6">
        <v>59</v>
      </c>
      <c r="AG94" s="6">
        <v>2706</v>
      </c>
      <c r="AH94" s="6"/>
      <c r="AI94" s="7" t="s">
        <v>75</v>
      </c>
    </row>
    <row r="95" spans="1:35" x14ac:dyDescent="0.2">
      <c r="A95" s="57" t="s">
        <v>171</v>
      </c>
      <c r="B95" s="58"/>
      <c r="C95" s="58"/>
      <c r="D95" s="6"/>
      <c r="E95" s="8"/>
      <c r="F95" s="6">
        <f>AVERAGE(F85:F94)</f>
        <v>1451.6</v>
      </c>
      <c r="G95" s="6">
        <f t="shared" ref="G95:Z95" si="18">AVERAGE(G85:G94)</f>
        <v>1260.4000000000001</v>
      </c>
      <c r="H95" s="6">
        <f t="shared" si="18"/>
        <v>1235.5</v>
      </c>
      <c r="I95" s="6">
        <f t="shared" si="18"/>
        <v>1134.0999999999999</v>
      </c>
      <c r="J95" s="6">
        <f t="shared" si="18"/>
        <v>1086.8</v>
      </c>
      <c r="K95" s="6">
        <f t="shared" si="18"/>
        <v>1045.8</v>
      </c>
      <c r="L95" s="6">
        <f t="shared" si="18"/>
        <v>7214.2</v>
      </c>
      <c r="M95" s="6">
        <f t="shared" si="18"/>
        <v>24.4</v>
      </c>
      <c r="N95" s="6">
        <f t="shared" si="18"/>
        <v>36.200000000000003</v>
      </c>
      <c r="O95" s="6">
        <f t="shared" si="18"/>
        <v>40.9</v>
      </c>
      <c r="P95" s="6">
        <f t="shared" si="18"/>
        <v>33.1</v>
      </c>
      <c r="Q95" s="6">
        <f t="shared" si="18"/>
        <v>38.9</v>
      </c>
      <c r="R95" s="6">
        <f t="shared" si="18"/>
        <v>29</v>
      </c>
      <c r="S95" s="6">
        <f t="shared" si="18"/>
        <v>202.5</v>
      </c>
      <c r="T95" s="6">
        <f t="shared" si="18"/>
        <v>13.88</v>
      </c>
      <c r="U95" s="6">
        <f t="shared" si="18"/>
        <v>18.2</v>
      </c>
      <c r="V95" s="6">
        <f t="shared" si="18"/>
        <v>19.04</v>
      </c>
      <c r="W95" s="6">
        <f t="shared" si="18"/>
        <v>20.71</v>
      </c>
      <c r="X95" s="6">
        <f t="shared" si="18"/>
        <v>16.989999999999998</v>
      </c>
      <c r="Y95" s="6">
        <f t="shared" si="18"/>
        <v>18.810000000000002</v>
      </c>
      <c r="Z95" s="6">
        <f t="shared" si="18"/>
        <v>107.63000000000002</v>
      </c>
      <c r="AA95" s="6">
        <f t="shared" ref="AA95:AG95" si="19">AVERAGE(AA85:AA94)</f>
        <v>721.7</v>
      </c>
      <c r="AB95" s="6">
        <f t="shared" si="19"/>
        <v>564.29999999999995</v>
      </c>
      <c r="AC95" s="6">
        <f t="shared" si="19"/>
        <v>482.1</v>
      </c>
      <c r="AD95" s="6">
        <f t="shared" si="19"/>
        <v>442.9</v>
      </c>
      <c r="AE95" s="6">
        <f t="shared" si="19"/>
        <v>401.9</v>
      </c>
      <c r="AF95" s="6">
        <f t="shared" si="19"/>
        <v>390.9</v>
      </c>
      <c r="AG95" s="6">
        <f t="shared" si="19"/>
        <v>3003.8</v>
      </c>
      <c r="AH95" s="6"/>
      <c r="AI95" s="7"/>
    </row>
    <row r="96" spans="1:35" ht="15" thickBot="1" x14ac:dyDescent="0.25">
      <c r="A96" s="59" t="s">
        <v>172</v>
      </c>
      <c r="B96" s="60"/>
      <c r="C96" s="60"/>
      <c r="D96" s="10"/>
      <c r="E96" s="9"/>
      <c r="F96" s="10">
        <f>STDEV(F85:F94)/SQRT(10)</f>
        <v>184.46054682054185</v>
      </c>
      <c r="G96" s="10">
        <f t="shared" ref="G96:Z96" si="20">STDEV(G85:G94)/SQRT(10)</f>
        <v>177.9116010207816</v>
      </c>
      <c r="H96" s="10">
        <f t="shared" si="20"/>
        <v>147.20795947683445</v>
      </c>
      <c r="I96" s="10">
        <f t="shared" si="20"/>
        <v>161.18060608453419</v>
      </c>
      <c r="J96" s="10">
        <f t="shared" si="20"/>
        <v>98.351614119952274</v>
      </c>
      <c r="K96" s="10">
        <f t="shared" si="20"/>
        <v>156.85965418523369</v>
      </c>
      <c r="L96" s="10">
        <f t="shared" si="20"/>
        <v>880.74319374794698</v>
      </c>
      <c r="M96" s="10">
        <f t="shared" si="20"/>
        <v>3.8563079637278848</v>
      </c>
      <c r="N96" s="10">
        <f t="shared" si="20"/>
        <v>5.8419935714522051</v>
      </c>
      <c r="O96" s="10">
        <f t="shared" si="20"/>
        <v>6.6640828326184547</v>
      </c>
      <c r="P96" s="10">
        <f t="shared" si="20"/>
        <v>6.0174745533321534</v>
      </c>
      <c r="Q96" s="10">
        <f t="shared" si="20"/>
        <v>6.7977937597429356</v>
      </c>
      <c r="R96" s="10">
        <f t="shared" si="20"/>
        <v>7.5571893658364218</v>
      </c>
      <c r="S96" s="10">
        <f t="shared" si="20"/>
        <v>30.852066381362526</v>
      </c>
      <c r="T96" s="10">
        <f t="shared" si="20"/>
        <v>2.6876590392218844</v>
      </c>
      <c r="U96" s="10">
        <f t="shared" si="20"/>
        <v>4.3288181604990825</v>
      </c>
      <c r="V96" s="10">
        <f t="shared" si="20"/>
        <v>5.4005184936263309</v>
      </c>
      <c r="W96" s="10">
        <f t="shared" si="20"/>
        <v>5.7157764127019535</v>
      </c>
      <c r="X96" s="10">
        <f t="shared" si="20"/>
        <v>3.1179925878323993</v>
      </c>
      <c r="Y96" s="10">
        <f t="shared" si="20"/>
        <v>4.7922959007139774</v>
      </c>
      <c r="Z96" s="10">
        <f t="shared" si="20"/>
        <v>21.567213027597656</v>
      </c>
      <c r="AA96" s="10">
        <f t="shared" ref="AA96:AG96" si="21">STDEV(AA85:AA94)/SQRT(10)</f>
        <v>112.10065417590863</v>
      </c>
      <c r="AB96" s="10">
        <f t="shared" si="21"/>
        <v>106.72707143821468</v>
      </c>
      <c r="AC96" s="10">
        <f t="shared" si="21"/>
        <v>88.108827909327857</v>
      </c>
      <c r="AD96" s="10">
        <f t="shared" si="21"/>
        <v>92.199355264074967</v>
      </c>
      <c r="AE96" s="10">
        <f t="shared" si="21"/>
        <v>58.41983110782386</v>
      </c>
      <c r="AF96" s="10">
        <f t="shared" si="21"/>
        <v>87.473100627183271</v>
      </c>
      <c r="AG96" s="10">
        <f t="shared" si="21"/>
        <v>502.31295689705888</v>
      </c>
      <c r="AH96" s="10"/>
      <c r="AI96" s="27"/>
    </row>
    <row r="97" spans="1:35" ht="15" thickBot="1" x14ac:dyDescent="0.25"/>
    <row r="98" spans="1:35" x14ac:dyDescent="0.2">
      <c r="A98" s="2">
        <v>5448</v>
      </c>
      <c r="B98" s="3" t="s">
        <v>1</v>
      </c>
      <c r="C98" s="3" t="s">
        <v>59</v>
      </c>
      <c r="D98" s="3" t="s">
        <v>204</v>
      </c>
      <c r="E98" s="3" t="s">
        <v>2</v>
      </c>
      <c r="F98" s="3">
        <v>1838</v>
      </c>
      <c r="G98" s="3">
        <v>1221</v>
      </c>
      <c r="H98" s="3">
        <v>850</v>
      </c>
      <c r="I98" s="3">
        <v>1469</v>
      </c>
      <c r="J98" s="3">
        <v>797</v>
      </c>
      <c r="K98" s="3">
        <v>1108</v>
      </c>
      <c r="L98" s="3">
        <v>7283</v>
      </c>
      <c r="M98" s="3">
        <v>55</v>
      </c>
      <c r="N98" s="3">
        <v>36</v>
      </c>
      <c r="O98" s="3">
        <v>21</v>
      </c>
      <c r="P98" s="3">
        <v>53</v>
      </c>
      <c r="Q98" s="3">
        <v>14</v>
      </c>
      <c r="R98" s="3">
        <v>26</v>
      </c>
      <c r="S98" s="3">
        <v>205</v>
      </c>
      <c r="T98" s="3">
        <v>29.7</v>
      </c>
      <c r="U98" s="3">
        <v>18.500000000000004</v>
      </c>
      <c r="V98" s="3">
        <v>20</v>
      </c>
      <c r="W98" s="3">
        <v>46.8</v>
      </c>
      <c r="X98" s="3">
        <v>19.899999999999977</v>
      </c>
      <c r="Y98" s="3">
        <v>35</v>
      </c>
      <c r="Z98" s="3">
        <v>169.89999999999998</v>
      </c>
      <c r="AA98" s="3">
        <v>1335</v>
      </c>
      <c r="AB98" s="3">
        <v>745</v>
      </c>
      <c r="AC98" s="3">
        <v>555</v>
      </c>
      <c r="AD98" s="3">
        <v>963</v>
      </c>
      <c r="AE98" s="3">
        <v>543</v>
      </c>
      <c r="AF98" s="3">
        <v>777</v>
      </c>
      <c r="AG98" s="3">
        <v>4918</v>
      </c>
      <c r="AH98" s="3"/>
      <c r="AI98" s="4" t="s">
        <v>126</v>
      </c>
    </row>
    <row r="99" spans="1:35" x14ac:dyDescent="0.2">
      <c r="A99" s="5">
        <v>5453</v>
      </c>
      <c r="B99" s="6" t="s">
        <v>1</v>
      </c>
      <c r="C99" s="6" t="s">
        <v>59</v>
      </c>
      <c r="D99" s="6" t="s">
        <v>204</v>
      </c>
      <c r="E99" s="6" t="s">
        <v>2</v>
      </c>
      <c r="F99" s="6">
        <v>1200</v>
      </c>
      <c r="G99" s="6">
        <v>817</v>
      </c>
      <c r="H99" s="6">
        <v>481</v>
      </c>
      <c r="I99" s="6">
        <v>936</v>
      </c>
      <c r="J99" s="6">
        <v>728</v>
      </c>
      <c r="K99" s="6">
        <v>635</v>
      </c>
      <c r="L99" s="6">
        <v>4797</v>
      </c>
      <c r="M99" s="6">
        <v>22</v>
      </c>
      <c r="N99" s="6">
        <v>22</v>
      </c>
      <c r="O99" s="6">
        <v>11</v>
      </c>
      <c r="P99" s="6">
        <v>18</v>
      </c>
      <c r="Q99" s="6">
        <v>16</v>
      </c>
      <c r="R99" s="6">
        <v>4</v>
      </c>
      <c r="S99" s="6">
        <v>93</v>
      </c>
      <c r="T99" s="6">
        <v>29.799999999999997</v>
      </c>
      <c r="U99" s="6">
        <v>16.399999999999999</v>
      </c>
      <c r="V99" s="6">
        <v>8.7999999999999972</v>
      </c>
      <c r="W99" s="6">
        <v>33.900000000000013</v>
      </c>
      <c r="X99" s="6">
        <v>24.099999999999994</v>
      </c>
      <c r="Y99" s="6">
        <v>7</v>
      </c>
      <c r="Z99" s="6">
        <v>120</v>
      </c>
      <c r="AA99" s="6">
        <v>800</v>
      </c>
      <c r="AB99" s="6">
        <v>434</v>
      </c>
      <c r="AC99" s="6">
        <v>233</v>
      </c>
      <c r="AD99" s="6">
        <v>565</v>
      </c>
      <c r="AE99" s="6">
        <v>543</v>
      </c>
      <c r="AF99" s="6">
        <v>291</v>
      </c>
      <c r="AG99" s="6">
        <v>2866</v>
      </c>
      <c r="AH99" s="6"/>
      <c r="AI99" s="7" t="s">
        <v>126</v>
      </c>
    </row>
    <row r="100" spans="1:35" x14ac:dyDescent="0.2">
      <c r="A100" s="5">
        <v>5455</v>
      </c>
      <c r="B100" s="6" t="s">
        <v>1</v>
      </c>
      <c r="C100" s="6" t="s">
        <v>59</v>
      </c>
      <c r="D100" s="6" t="s">
        <v>204</v>
      </c>
      <c r="E100" s="6" t="s">
        <v>2</v>
      </c>
      <c r="F100" s="6">
        <v>1313</v>
      </c>
      <c r="G100" s="6">
        <v>981</v>
      </c>
      <c r="H100" s="6">
        <v>1022</v>
      </c>
      <c r="I100" s="6">
        <v>1078</v>
      </c>
      <c r="J100" s="6">
        <v>1007</v>
      </c>
      <c r="K100" s="6">
        <v>1141</v>
      </c>
      <c r="L100" s="6">
        <v>6542</v>
      </c>
      <c r="M100" s="6">
        <v>40</v>
      </c>
      <c r="N100" s="6">
        <v>39</v>
      </c>
      <c r="O100" s="6">
        <v>41</v>
      </c>
      <c r="P100" s="6">
        <v>50</v>
      </c>
      <c r="Q100" s="6">
        <v>42</v>
      </c>
      <c r="R100" s="6">
        <v>51</v>
      </c>
      <c r="S100" s="6">
        <v>263</v>
      </c>
      <c r="T100" s="6">
        <v>15.4</v>
      </c>
      <c r="U100" s="6">
        <v>75.5</v>
      </c>
      <c r="V100" s="6">
        <v>49.199999999999989</v>
      </c>
      <c r="W100" s="6">
        <v>51.699999999999989</v>
      </c>
      <c r="X100" s="6">
        <v>65.900000000000006</v>
      </c>
      <c r="Y100" s="6">
        <v>52.399999999999977</v>
      </c>
      <c r="Z100" s="6">
        <v>310.09999999999997</v>
      </c>
      <c r="AA100" s="6">
        <v>1098</v>
      </c>
      <c r="AB100" s="6">
        <v>582</v>
      </c>
      <c r="AC100" s="6">
        <v>630</v>
      </c>
      <c r="AD100" s="6">
        <v>600</v>
      </c>
      <c r="AE100" s="6">
        <v>611</v>
      </c>
      <c r="AF100" s="6">
        <v>644</v>
      </c>
      <c r="AG100" s="6">
        <v>4165</v>
      </c>
      <c r="AH100" s="6"/>
      <c r="AI100" s="7" t="s">
        <v>126</v>
      </c>
    </row>
    <row r="101" spans="1:35" x14ac:dyDescent="0.2">
      <c r="A101" s="5">
        <v>5465</v>
      </c>
      <c r="B101" s="6" t="s">
        <v>1</v>
      </c>
      <c r="C101" s="6" t="s">
        <v>59</v>
      </c>
      <c r="D101" s="6" t="s">
        <v>204</v>
      </c>
      <c r="E101" s="6" t="s">
        <v>2</v>
      </c>
      <c r="F101" s="6">
        <v>1587</v>
      </c>
      <c r="G101" s="6">
        <v>1095</v>
      </c>
      <c r="H101" s="6">
        <v>893</v>
      </c>
      <c r="I101" s="6">
        <v>1073</v>
      </c>
      <c r="J101" s="6">
        <v>861</v>
      </c>
      <c r="K101" s="6">
        <v>1146</v>
      </c>
      <c r="L101" s="6">
        <v>6655</v>
      </c>
      <c r="M101" s="6">
        <v>46</v>
      </c>
      <c r="N101" s="6">
        <v>31</v>
      </c>
      <c r="O101" s="6">
        <v>15</v>
      </c>
      <c r="P101" s="6">
        <v>18</v>
      </c>
      <c r="Q101" s="6">
        <v>20</v>
      </c>
      <c r="R101" s="6">
        <v>40</v>
      </c>
      <c r="S101" s="6">
        <v>170</v>
      </c>
      <c r="T101" s="6">
        <v>22.499999999999996</v>
      </c>
      <c r="U101" s="6">
        <v>31.599999999999998</v>
      </c>
      <c r="V101" s="6">
        <v>63.600000000000009</v>
      </c>
      <c r="W101" s="6">
        <v>75.699999999999974</v>
      </c>
      <c r="X101" s="6">
        <v>138.19999999999999</v>
      </c>
      <c r="Y101" s="6">
        <v>37.399999999999977</v>
      </c>
      <c r="Z101" s="6">
        <v>368.99999999999994</v>
      </c>
      <c r="AA101" s="6">
        <v>1291</v>
      </c>
      <c r="AB101" s="6">
        <v>724</v>
      </c>
      <c r="AC101" s="6">
        <v>625</v>
      </c>
      <c r="AD101" s="6">
        <v>789</v>
      </c>
      <c r="AE101" s="6">
        <v>580</v>
      </c>
      <c r="AF101" s="6">
        <v>630</v>
      </c>
      <c r="AG101" s="6">
        <v>4639</v>
      </c>
      <c r="AH101" s="6"/>
      <c r="AI101" s="7" t="s">
        <v>126</v>
      </c>
    </row>
    <row r="102" spans="1:35" x14ac:dyDescent="0.2">
      <c r="A102" s="5">
        <v>5486</v>
      </c>
      <c r="B102" s="6" t="s">
        <v>1</v>
      </c>
      <c r="C102" s="6" t="s">
        <v>59</v>
      </c>
      <c r="D102" s="6" t="s">
        <v>204</v>
      </c>
      <c r="E102" s="6" t="s">
        <v>2</v>
      </c>
      <c r="F102" s="6">
        <v>1862</v>
      </c>
      <c r="G102" s="6">
        <v>1476</v>
      </c>
      <c r="H102" s="6">
        <v>1114</v>
      </c>
      <c r="I102" s="6">
        <v>1389</v>
      </c>
      <c r="J102" s="6">
        <v>1039</v>
      </c>
      <c r="K102" s="6">
        <v>1426</v>
      </c>
      <c r="L102" s="6">
        <v>8306</v>
      </c>
      <c r="M102" s="6">
        <v>40</v>
      </c>
      <c r="N102" s="6">
        <v>42</v>
      </c>
      <c r="O102" s="6">
        <v>17</v>
      </c>
      <c r="P102" s="6">
        <v>32</v>
      </c>
      <c r="Q102" s="6">
        <v>20</v>
      </c>
      <c r="R102" s="6">
        <v>34</v>
      </c>
      <c r="S102" s="6">
        <v>185</v>
      </c>
      <c r="T102" s="6">
        <v>30.199999999999996</v>
      </c>
      <c r="U102" s="6">
        <v>54.199999999999996</v>
      </c>
      <c r="V102" s="6">
        <v>43.7</v>
      </c>
      <c r="W102" s="6">
        <v>47.100000000000023</v>
      </c>
      <c r="X102" s="6">
        <v>57.799999999999983</v>
      </c>
      <c r="Y102" s="6">
        <v>96.799999999999955</v>
      </c>
      <c r="Z102" s="6">
        <v>329.79999999999995</v>
      </c>
      <c r="AA102" s="6">
        <v>1303</v>
      </c>
      <c r="AB102" s="6">
        <v>805</v>
      </c>
      <c r="AC102" s="6">
        <v>627</v>
      </c>
      <c r="AD102" s="6">
        <v>771</v>
      </c>
      <c r="AE102" s="6">
        <v>556</v>
      </c>
      <c r="AF102" s="6">
        <v>853</v>
      </c>
      <c r="AG102" s="6">
        <v>4915</v>
      </c>
      <c r="AH102" s="6"/>
      <c r="AI102" s="7" t="s">
        <v>126</v>
      </c>
    </row>
    <row r="103" spans="1:35" x14ac:dyDescent="0.2">
      <c r="A103" s="5">
        <v>5531</v>
      </c>
      <c r="B103" s="6" t="s">
        <v>1</v>
      </c>
      <c r="C103" s="6" t="s">
        <v>59</v>
      </c>
      <c r="D103" s="6" t="s">
        <v>204</v>
      </c>
      <c r="E103" s="6" t="s">
        <v>2</v>
      </c>
      <c r="F103" s="6">
        <v>1585</v>
      </c>
      <c r="G103" s="6">
        <v>918</v>
      </c>
      <c r="H103" s="6">
        <v>970</v>
      </c>
      <c r="I103" s="6">
        <v>883</v>
      </c>
      <c r="J103" s="6">
        <v>857</v>
      </c>
      <c r="K103" s="6">
        <v>1062</v>
      </c>
      <c r="L103" s="6">
        <v>6275</v>
      </c>
      <c r="M103" s="6">
        <v>96</v>
      </c>
      <c r="N103" s="6">
        <v>42</v>
      </c>
      <c r="O103" s="6">
        <v>36</v>
      </c>
      <c r="P103" s="6">
        <v>24</v>
      </c>
      <c r="Q103" s="6">
        <v>33</v>
      </c>
      <c r="R103" s="6">
        <v>45</v>
      </c>
      <c r="S103" s="6">
        <v>276</v>
      </c>
      <c r="T103" s="6">
        <v>29.5</v>
      </c>
      <c r="U103" s="6">
        <v>41.2</v>
      </c>
      <c r="V103" s="6">
        <v>6.7999999999999829</v>
      </c>
      <c r="W103" s="6">
        <v>26.5</v>
      </c>
      <c r="X103" s="6">
        <v>7.2000000000000028</v>
      </c>
      <c r="Y103" s="6">
        <v>22.800000000000011</v>
      </c>
      <c r="Z103" s="6">
        <v>134</v>
      </c>
      <c r="AA103" s="6">
        <v>1209</v>
      </c>
      <c r="AB103" s="6">
        <v>458</v>
      </c>
      <c r="AC103" s="6">
        <v>482</v>
      </c>
      <c r="AD103" s="6">
        <v>421</v>
      </c>
      <c r="AE103" s="6">
        <v>338</v>
      </c>
      <c r="AF103" s="6">
        <v>611</v>
      </c>
      <c r="AG103" s="6">
        <v>3519</v>
      </c>
      <c r="AH103" s="6"/>
      <c r="AI103" s="7" t="s">
        <v>126</v>
      </c>
    </row>
    <row r="104" spans="1:35" x14ac:dyDescent="0.2">
      <c r="A104" s="5">
        <v>5533</v>
      </c>
      <c r="B104" s="6" t="s">
        <v>1</v>
      </c>
      <c r="C104" s="6" t="s">
        <v>59</v>
      </c>
      <c r="D104" s="6" t="s">
        <v>204</v>
      </c>
      <c r="E104" s="6" t="s">
        <v>2</v>
      </c>
      <c r="F104" s="6">
        <v>1695</v>
      </c>
      <c r="G104" s="6">
        <v>916</v>
      </c>
      <c r="H104" s="6">
        <v>1139</v>
      </c>
      <c r="I104" s="6">
        <v>796</v>
      </c>
      <c r="J104" s="6">
        <v>732</v>
      </c>
      <c r="K104" s="6">
        <v>988</v>
      </c>
      <c r="L104" s="6">
        <v>6266</v>
      </c>
      <c r="M104" s="6">
        <v>44</v>
      </c>
      <c r="N104" s="6">
        <v>29</v>
      </c>
      <c r="O104" s="6">
        <v>29</v>
      </c>
      <c r="P104" s="6">
        <v>34</v>
      </c>
      <c r="Q104" s="6">
        <v>6</v>
      </c>
      <c r="R104" s="6">
        <v>18</v>
      </c>
      <c r="S104" s="6">
        <v>160</v>
      </c>
      <c r="T104" s="6">
        <v>19.899999999999999</v>
      </c>
      <c r="U104" s="6">
        <v>11.100000000000001</v>
      </c>
      <c r="V104" s="6">
        <v>21.5</v>
      </c>
      <c r="W104" s="6">
        <v>15.699999999999989</v>
      </c>
      <c r="X104" s="6">
        <v>12.299999999999997</v>
      </c>
      <c r="Y104" s="6">
        <v>29.100000000000009</v>
      </c>
      <c r="Z104" s="6">
        <v>109.6</v>
      </c>
      <c r="AA104" s="6">
        <v>906</v>
      </c>
      <c r="AB104" s="6">
        <v>325</v>
      </c>
      <c r="AC104" s="6">
        <v>464</v>
      </c>
      <c r="AD104" s="6">
        <v>300</v>
      </c>
      <c r="AE104" s="6">
        <v>259</v>
      </c>
      <c r="AF104" s="6">
        <v>481</v>
      </c>
      <c r="AG104" s="6">
        <v>2735</v>
      </c>
      <c r="AH104" s="6"/>
      <c r="AI104" s="7" t="s">
        <v>126</v>
      </c>
    </row>
    <row r="105" spans="1:35" x14ac:dyDescent="0.2">
      <c r="A105" s="5">
        <v>5534</v>
      </c>
      <c r="B105" s="6" t="s">
        <v>1</v>
      </c>
      <c r="C105" s="6" t="s">
        <v>59</v>
      </c>
      <c r="D105" s="6" t="s">
        <v>204</v>
      </c>
      <c r="E105" s="6" t="s">
        <v>2</v>
      </c>
      <c r="F105" s="6">
        <v>1870</v>
      </c>
      <c r="G105" s="6">
        <v>1346</v>
      </c>
      <c r="H105" s="6">
        <v>966</v>
      </c>
      <c r="I105" s="6">
        <v>710</v>
      </c>
      <c r="J105" s="6">
        <v>772</v>
      </c>
      <c r="K105" s="6">
        <v>771</v>
      </c>
      <c r="L105" s="6">
        <v>6435</v>
      </c>
      <c r="M105" s="6">
        <v>57</v>
      </c>
      <c r="N105" s="6">
        <v>39</v>
      </c>
      <c r="O105" s="6">
        <v>22</v>
      </c>
      <c r="P105" s="6">
        <v>11</v>
      </c>
      <c r="Q105" s="6">
        <v>12</v>
      </c>
      <c r="R105" s="6">
        <v>25</v>
      </c>
      <c r="S105" s="6">
        <v>166</v>
      </c>
      <c r="T105" s="6">
        <v>13.6</v>
      </c>
      <c r="U105" s="6">
        <v>17.100000000000001</v>
      </c>
      <c r="V105" s="6">
        <v>30.099999999999994</v>
      </c>
      <c r="W105" s="6">
        <v>4.7999999999999972</v>
      </c>
      <c r="X105" s="6">
        <v>12</v>
      </c>
      <c r="Y105" s="6">
        <v>18.299999999999997</v>
      </c>
      <c r="Z105" s="6">
        <v>95.899999999999991</v>
      </c>
      <c r="AA105" s="6">
        <v>1249</v>
      </c>
      <c r="AB105" s="6">
        <v>692</v>
      </c>
      <c r="AC105" s="6">
        <v>425</v>
      </c>
      <c r="AD105" s="6">
        <v>288</v>
      </c>
      <c r="AE105" s="6">
        <v>366</v>
      </c>
      <c r="AF105" s="6">
        <v>392</v>
      </c>
      <c r="AG105" s="6">
        <v>3412</v>
      </c>
      <c r="AH105" s="6"/>
      <c r="AI105" s="7" t="s">
        <v>126</v>
      </c>
    </row>
    <row r="106" spans="1:35" x14ac:dyDescent="0.2">
      <c r="A106" s="5">
        <v>5554</v>
      </c>
      <c r="B106" s="6" t="s">
        <v>1</v>
      </c>
      <c r="C106" s="6" t="s">
        <v>59</v>
      </c>
      <c r="D106" s="6" t="s">
        <v>204</v>
      </c>
      <c r="E106" s="6" t="s">
        <v>2</v>
      </c>
      <c r="F106" s="6">
        <v>1734</v>
      </c>
      <c r="G106" s="6">
        <v>1187</v>
      </c>
      <c r="H106" s="6">
        <v>965</v>
      </c>
      <c r="I106" s="6">
        <v>1086</v>
      </c>
      <c r="J106" s="6">
        <v>993</v>
      </c>
      <c r="K106" s="6">
        <v>934</v>
      </c>
      <c r="L106" s="6">
        <v>6899</v>
      </c>
      <c r="M106" s="6">
        <v>61</v>
      </c>
      <c r="N106" s="6">
        <v>35</v>
      </c>
      <c r="O106" s="6">
        <v>28</v>
      </c>
      <c r="P106" s="6">
        <v>27</v>
      </c>
      <c r="Q106" s="6">
        <v>18</v>
      </c>
      <c r="R106" s="6">
        <v>24</v>
      </c>
      <c r="S106" s="6">
        <v>193</v>
      </c>
      <c r="T106" s="6">
        <v>18.299999999999997</v>
      </c>
      <c r="U106" s="6">
        <v>13.200000000000003</v>
      </c>
      <c r="V106" s="6">
        <v>25.700000000000003</v>
      </c>
      <c r="W106" s="6">
        <v>11.5</v>
      </c>
      <c r="X106" s="6">
        <v>3</v>
      </c>
      <c r="Y106" s="6">
        <v>5.5</v>
      </c>
      <c r="Z106" s="6">
        <v>77.2</v>
      </c>
      <c r="AA106" s="6">
        <v>1306</v>
      </c>
      <c r="AB106" s="6">
        <v>637</v>
      </c>
      <c r="AC106" s="6">
        <v>436</v>
      </c>
      <c r="AD106" s="6">
        <v>586</v>
      </c>
      <c r="AE106" s="6">
        <v>458</v>
      </c>
      <c r="AF106" s="6">
        <v>430</v>
      </c>
      <c r="AG106" s="6">
        <v>3853</v>
      </c>
      <c r="AH106" s="6"/>
      <c r="AI106" s="7" t="s">
        <v>126</v>
      </c>
    </row>
    <row r="107" spans="1:35" x14ac:dyDescent="0.2">
      <c r="A107" s="5">
        <v>5561</v>
      </c>
      <c r="B107" s="6" t="s">
        <v>1</v>
      </c>
      <c r="C107" s="6" t="s">
        <v>59</v>
      </c>
      <c r="D107" s="6" t="s">
        <v>204</v>
      </c>
      <c r="E107" s="6" t="s">
        <v>2</v>
      </c>
      <c r="F107" s="6">
        <v>1630</v>
      </c>
      <c r="G107" s="6">
        <v>1589</v>
      </c>
      <c r="H107" s="6">
        <v>1305</v>
      </c>
      <c r="I107" s="6">
        <v>1110</v>
      </c>
      <c r="J107" s="6">
        <v>1211</v>
      </c>
      <c r="K107" s="6">
        <v>1287</v>
      </c>
      <c r="L107" s="6">
        <v>8132</v>
      </c>
      <c r="M107" s="6">
        <v>43</v>
      </c>
      <c r="N107" s="6">
        <v>49</v>
      </c>
      <c r="O107" s="6">
        <v>27</v>
      </c>
      <c r="P107" s="6">
        <v>28</v>
      </c>
      <c r="Q107" s="6">
        <v>38</v>
      </c>
      <c r="R107" s="6">
        <v>56</v>
      </c>
      <c r="S107" s="6">
        <v>241</v>
      </c>
      <c r="T107" s="6">
        <v>37.1</v>
      </c>
      <c r="U107" s="6">
        <v>42.699999999999996</v>
      </c>
      <c r="V107" s="6">
        <v>58.799999999999969</v>
      </c>
      <c r="W107" s="6">
        <v>50.299999999999983</v>
      </c>
      <c r="X107" s="6">
        <v>83.000000000000028</v>
      </c>
      <c r="Y107" s="6">
        <v>34.699999999999989</v>
      </c>
      <c r="Z107" s="6">
        <v>306.59999999999997</v>
      </c>
      <c r="AA107" s="6">
        <v>1267</v>
      </c>
      <c r="AB107" s="6">
        <v>792</v>
      </c>
      <c r="AC107" s="6">
        <v>641</v>
      </c>
      <c r="AD107" s="6">
        <v>520</v>
      </c>
      <c r="AE107" s="6">
        <v>701</v>
      </c>
      <c r="AF107" s="6">
        <v>738</v>
      </c>
      <c r="AG107" s="6">
        <v>4659</v>
      </c>
      <c r="AH107" s="6"/>
      <c r="AI107" s="7" t="s">
        <v>126</v>
      </c>
    </row>
    <row r="108" spans="1:35" ht="15" thickBot="1" x14ac:dyDescent="0.25">
      <c r="A108" s="57" t="s">
        <v>171</v>
      </c>
      <c r="B108" s="58"/>
      <c r="C108" s="58"/>
      <c r="D108" s="6"/>
      <c r="E108" s="8"/>
      <c r="F108" s="6">
        <f>AVERAGE(F98:F107)</f>
        <v>1631.4</v>
      </c>
      <c r="G108" s="6">
        <f t="shared" ref="G108:Z108" si="22">AVERAGE(G98:G107)</f>
        <v>1154.5999999999999</v>
      </c>
      <c r="H108" s="6">
        <f t="shared" si="22"/>
        <v>970.5</v>
      </c>
      <c r="I108" s="6">
        <f t="shared" si="22"/>
        <v>1053</v>
      </c>
      <c r="J108" s="6">
        <f t="shared" si="22"/>
        <v>899.7</v>
      </c>
      <c r="K108" s="6">
        <f t="shared" si="22"/>
        <v>1049.8</v>
      </c>
      <c r="L108" s="6">
        <f t="shared" si="22"/>
        <v>6759</v>
      </c>
      <c r="M108" s="6">
        <f t="shared" si="22"/>
        <v>50.4</v>
      </c>
      <c r="N108" s="6">
        <f t="shared" si="22"/>
        <v>36.4</v>
      </c>
      <c r="O108" s="6">
        <f t="shared" si="22"/>
        <v>24.7</v>
      </c>
      <c r="P108" s="6">
        <f t="shared" si="22"/>
        <v>29.5</v>
      </c>
      <c r="Q108" s="6">
        <f t="shared" si="22"/>
        <v>21.9</v>
      </c>
      <c r="R108" s="6">
        <f t="shared" si="22"/>
        <v>32.299999999999997</v>
      </c>
      <c r="S108" s="6">
        <f t="shared" si="22"/>
        <v>195.2</v>
      </c>
      <c r="T108" s="6">
        <f t="shared" si="22"/>
        <v>24.599999999999998</v>
      </c>
      <c r="U108" s="6">
        <f t="shared" si="22"/>
        <v>32.149999999999991</v>
      </c>
      <c r="V108" s="6">
        <f t="shared" si="22"/>
        <v>32.819999999999993</v>
      </c>
      <c r="W108" s="6">
        <f t="shared" si="22"/>
        <v>36.4</v>
      </c>
      <c r="X108" s="6">
        <f t="shared" si="22"/>
        <v>42.339999999999996</v>
      </c>
      <c r="Y108" s="6">
        <f t="shared" si="22"/>
        <v>33.899999999999991</v>
      </c>
      <c r="Z108" s="6">
        <f t="shared" si="22"/>
        <v>202.20999999999998</v>
      </c>
      <c r="AA108" s="6">
        <f t="shared" ref="AA108:AG108" si="23">AVERAGE(AA98:AA107)</f>
        <v>1176.4000000000001</v>
      </c>
      <c r="AB108" s="6">
        <f t="shared" si="23"/>
        <v>619.4</v>
      </c>
      <c r="AC108" s="6">
        <f t="shared" si="23"/>
        <v>511.8</v>
      </c>
      <c r="AD108" s="6">
        <f t="shared" si="23"/>
        <v>580.29999999999995</v>
      </c>
      <c r="AE108" s="6">
        <f t="shared" si="23"/>
        <v>495.5</v>
      </c>
      <c r="AF108" s="6">
        <f t="shared" si="23"/>
        <v>584.70000000000005</v>
      </c>
      <c r="AG108" s="6">
        <f t="shared" si="23"/>
        <v>3968.1</v>
      </c>
      <c r="AH108" s="6"/>
      <c r="AI108" s="36"/>
    </row>
    <row r="109" spans="1:35" ht="15" thickBot="1" x14ac:dyDescent="0.25">
      <c r="A109" s="59" t="s">
        <v>172</v>
      </c>
      <c r="B109" s="60"/>
      <c r="C109" s="60"/>
      <c r="D109" s="10"/>
      <c r="E109" s="9"/>
      <c r="F109" s="10">
        <f>STDEV(F98:F107)/SQRT(10)</f>
        <v>71.412137157021959</v>
      </c>
      <c r="G109" s="10">
        <f t="shared" ref="G109:Z109" si="24">STDEV(G98:G107)/SQRT(10)</f>
        <v>81.285942477432386</v>
      </c>
      <c r="H109" s="10">
        <f t="shared" si="24"/>
        <v>68.61442187243793</v>
      </c>
      <c r="I109" s="10">
        <f t="shared" si="24"/>
        <v>75.836227051016536</v>
      </c>
      <c r="J109" s="10">
        <f t="shared" si="24"/>
        <v>49.923285593442664</v>
      </c>
      <c r="K109" s="10">
        <f t="shared" si="24"/>
        <v>73.478311236869189</v>
      </c>
      <c r="L109" s="10">
        <f t="shared" si="24"/>
        <v>317.31764667110599</v>
      </c>
      <c r="M109" s="10">
        <f t="shared" si="24"/>
        <v>6.1412991748941499</v>
      </c>
      <c r="N109" s="10">
        <f t="shared" si="24"/>
        <v>2.423037579384832</v>
      </c>
      <c r="O109" s="10">
        <f t="shared" si="24"/>
        <v>2.9629189811550525</v>
      </c>
      <c r="P109" s="10">
        <f t="shared" si="24"/>
        <v>4.274601995767819</v>
      </c>
      <c r="Q109" s="10">
        <f t="shared" si="24"/>
        <v>3.7370517196789699</v>
      </c>
      <c r="R109" s="10">
        <f t="shared" si="24"/>
        <v>5.0575576011439445</v>
      </c>
      <c r="S109" s="10">
        <f t="shared" si="24"/>
        <v>17.191600016028492</v>
      </c>
      <c r="T109" s="10">
        <f t="shared" si="24"/>
        <v>2.4415386769639982</v>
      </c>
      <c r="U109" s="10">
        <f t="shared" si="24"/>
        <v>6.6849956369968355</v>
      </c>
      <c r="V109" s="10">
        <f t="shared" si="24"/>
        <v>6.3365220043104964</v>
      </c>
      <c r="W109" s="10">
        <f t="shared" si="24"/>
        <v>6.9488288381728163</v>
      </c>
      <c r="X109" s="10">
        <f t="shared" si="24"/>
        <v>13.775212843687347</v>
      </c>
      <c r="Y109" s="10">
        <f t="shared" si="24"/>
        <v>8.3216851925823505</v>
      </c>
      <c r="Z109" s="10">
        <f t="shared" si="24"/>
        <v>35.683265452216283</v>
      </c>
      <c r="AA109" s="10">
        <f t="shared" ref="AA109:AG109" si="25">STDEV(AA98:AA107)/SQRT(10)</f>
        <v>58.365933747539977</v>
      </c>
      <c r="AB109" s="10">
        <f t="shared" si="25"/>
        <v>52.177943403106418</v>
      </c>
      <c r="AC109" s="10">
        <f t="shared" si="25"/>
        <v>41.203775447295016</v>
      </c>
      <c r="AD109" s="10">
        <f t="shared" si="25"/>
        <v>68.317567286899205</v>
      </c>
      <c r="AE109" s="10">
        <f t="shared" si="25"/>
        <v>43.43558449013895</v>
      </c>
      <c r="AF109" s="10">
        <f t="shared" si="25"/>
        <v>57.426677888707218</v>
      </c>
      <c r="AG109" s="10">
        <f t="shared" si="25"/>
        <v>258.72539925995341</v>
      </c>
      <c r="AH109" s="35"/>
      <c r="AI109" s="37"/>
    </row>
    <row r="110" spans="1:35" ht="15" thickBot="1" x14ac:dyDescent="0.25"/>
    <row r="111" spans="1:35" x14ac:dyDescent="0.2">
      <c r="A111" s="2">
        <v>2421</v>
      </c>
      <c r="B111" s="3" t="s">
        <v>1</v>
      </c>
      <c r="C111" s="3" t="s">
        <v>125</v>
      </c>
      <c r="D111" s="3" t="s">
        <v>204</v>
      </c>
      <c r="E111" s="3" t="s">
        <v>2</v>
      </c>
      <c r="F111" s="3">
        <v>1626</v>
      </c>
      <c r="G111" s="3">
        <v>1258</v>
      </c>
      <c r="H111" s="3">
        <v>1202</v>
      </c>
      <c r="I111" s="3">
        <v>975</v>
      </c>
      <c r="J111" s="3">
        <v>1247</v>
      </c>
      <c r="K111" s="3">
        <v>751</v>
      </c>
      <c r="L111" s="3">
        <v>7059</v>
      </c>
      <c r="M111" s="3">
        <v>57</v>
      </c>
      <c r="N111" s="3">
        <v>34</v>
      </c>
      <c r="O111" s="3">
        <v>35</v>
      </c>
      <c r="P111" s="3">
        <v>40</v>
      </c>
      <c r="Q111" s="3">
        <v>93</v>
      </c>
      <c r="R111" s="3">
        <v>35</v>
      </c>
      <c r="S111" s="3">
        <v>294</v>
      </c>
      <c r="T111" s="3">
        <v>26.3</v>
      </c>
      <c r="U111" s="3">
        <v>52.400000000000006</v>
      </c>
      <c r="V111" s="3">
        <v>33.5</v>
      </c>
      <c r="W111" s="3">
        <v>37.499999999999986</v>
      </c>
      <c r="X111" s="3">
        <v>16.299999999999983</v>
      </c>
      <c r="Y111" s="3">
        <v>13.299999999999983</v>
      </c>
      <c r="Z111" s="3">
        <v>179.29999999999995</v>
      </c>
      <c r="AA111" s="3">
        <v>1218</v>
      </c>
      <c r="AB111" s="3">
        <v>629</v>
      </c>
      <c r="AC111" s="3">
        <v>591</v>
      </c>
      <c r="AD111" s="3">
        <v>483</v>
      </c>
      <c r="AE111" s="3">
        <v>667</v>
      </c>
      <c r="AF111" s="3">
        <v>351</v>
      </c>
      <c r="AG111" s="3">
        <v>3939</v>
      </c>
      <c r="AH111" s="3"/>
      <c r="AI111" s="4" t="s">
        <v>126</v>
      </c>
    </row>
    <row r="112" spans="1:35" x14ac:dyDescent="0.2">
      <c r="A112" s="5">
        <v>2512</v>
      </c>
      <c r="B112" s="6" t="s">
        <v>1</v>
      </c>
      <c r="C112" s="6" t="s">
        <v>125</v>
      </c>
      <c r="D112" s="6" t="s">
        <v>204</v>
      </c>
      <c r="E112" s="6" t="s">
        <v>2</v>
      </c>
      <c r="F112" s="6">
        <v>1521</v>
      </c>
      <c r="G112" s="6">
        <v>1486</v>
      </c>
      <c r="H112" s="6">
        <v>1446</v>
      </c>
      <c r="I112" s="6">
        <v>1250</v>
      </c>
      <c r="J112" s="6">
        <v>1420</v>
      </c>
      <c r="K112" s="6">
        <v>867</v>
      </c>
      <c r="L112" s="6">
        <v>7990</v>
      </c>
      <c r="M112" s="6">
        <v>48</v>
      </c>
      <c r="N112" s="6">
        <v>44</v>
      </c>
      <c r="O112" s="6">
        <v>61</v>
      </c>
      <c r="P112" s="6">
        <v>34</v>
      </c>
      <c r="Q112" s="6">
        <v>55</v>
      </c>
      <c r="R112" s="6">
        <v>39</v>
      </c>
      <c r="S112" s="6">
        <v>281</v>
      </c>
      <c r="T112" s="6">
        <v>24.599999999999998</v>
      </c>
      <c r="U112" s="6">
        <v>38.700000000000003</v>
      </c>
      <c r="V112" s="6">
        <v>46.600000000000009</v>
      </c>
      <c r="W112" s="6">
        <v>50.199999999999989</v>
      </c>
      <c r="X112" s="6">
        <v>39.200000000000017</v>
      </c>
      <c r="Y112" s="6">
        <v>21.199999999999989</v>
      </c>
      <c r="Z112" s="6">
        <v>220.5</v>
      </c>
      <c r="AA112" s="6">
        <v>1343</v>
      </c>
      <c r="AB112" s="6">
        <v>621</v>
      </c>
      <c r="AC112" s="6">
        <v>643</v>
      </c>
      <c r="AD112" s="6">
        <v>569</v>
      </c>
      <c r="AE112" s="6">
        <v>664</v>
      </c>
      <c r="AF112" s="6">
        <v>372</v>
      </c>
      <c r="AG112" s="6">
        <v>4212</v>
      </c>
      <c r="AH112" s="6"/>
      <c r="AI112" s="7" t="s">
        <v>126</v>
      </c>
    </row>
    <row r="113" spans="1:35" x14ac:dyDescent="0.2">
      <c r="A113" s="5">
        <v>2513</v>
      </c>
      <c r="B113" s="6" t="s">
        <v>1</v>
      </c>
      <c r="C113" s="6" t="s">
        <v>125</v>
      </c>
      <c r="D113" s="6" t="s">
        <v>204</v>
      </c>
      <c r="E113" s="6" t="s">
        <v>2</v>
      </c>
      <c r="F113" s="6">
        <v>1559</v>
      </c>
      <c r="G113" s="6">
        <v>1447</v>
      </c>
      <c r="H113" s="6">
        <v>1493</v>
      </c>
      <c r="I113" s="6">
        <v>1445</v>
      </c>
      <c r="J113" s="6">
        <v>1084</v>
      </c>
      <c r="K113" s="6">
        <v>1221</v>
      </c>
      <c r="L113" s="6">
        <v>8249</v>
      </c>
      <c r="M113" s="6">
        <v>56</v>
      </c>
      <c r="N113" s="6">
        <v>52</v>
      </c>
      <c r="O113" s="6">
        <v>44</v>
      </c>
      <c r="P113" s="6">
        <v>53</v>
      </c>
      <c r="Q113" s="6">
        <v>51</v>
      </c>
      <c r="R113" s="6">
        <v>47</v>
      </c>
      <c r="S113" s="6">
        <v>303</v>
      </c>
      <c r="T113" s="6">
        <v>31.700000000000003</v>
      </c>
      <c r="U113" s="6">
        <v>68.3</v>
      </c>
      <c r="V113" s="6">
        <v>92.200000000000017</v>
      </c>
      <c r="W113" s="6">
        <v>103.79999999999998</v>
      </c>
      <c r="X113" s="6">
        <v>56.800000000000068</v>
      </c>
      <c r="Y113" s="6">
        <v>87</v>
      </c>
      <c r="Z113" s="6">
        <v>439.80000000000007</v>
      </c>
      <c r="AA113" s="6">
        <v>1301</v>
      </c>
      <c r="AB113" s="6">
        <v>851</v>
      </c>
      <c r="AC113" s="6">
        <v>756</v>
      </c>
      <c r="AD113" s="6">
        <v>666</v>
      </c>
      <c r="AE113" s="6">
        <v>546</v>
      </c>
      <c r="AF113" s="6">
        <v>632</v>
      </c>
      <c r="AG113" s="6">
        <v>4752</v>
      </c>
      <c r="AH113" s="6"/>
      <c r="AI113" s="7" t="s">
        <v>126</v>
      </c>
    </row>
    <row r="114" spans="1:35" x14ac:dyDescent="0.2">
      <c r="A114" s="5">
        <v>2515</v>
      </c>
      <c r="B114" s="6" t="s">
        <v>1</v>
      </c>
      <c r="C114" s="6" t="s">
        <v>125</v>
      </c>
      <c r="D114" s="6" t="s">
        <v>204</v>
      </c>
      <c r="E114" s="6" t="s">
        <v>2</v>
      </c>
      <c r="F114" s="6">
        <v>1564</v>
      </c>
      <c r="G114" s="6">
        <v>1477</v>
      </c>
      <c r="H114" s="6">
        <v>1429</v>
      </c>
      <c r="I114" s="6">
        <v>1683</v>
      </c>
      <c r="J114" s="6">
        <v>1245</v>
      </c>
      <c r="K114" s="6">
        <v>1330</v>
      </c>
      <c r="L114" s="6">
        <v>8728</v>
      </c>
      <c r="M114" s="6">
        <v>46</v>
      </c>
      <c r="N114" s="6">
        <v>54</v>
      </c>
      <c r="O114" s="6">
        <v>35</v>
      </c>
      <c r="P114" s="6">
        <v>78</v>
      </c>
      <c r="Q114" s="6">
        <v>66</v>
      </c>
      <c r="R114" s="6">
        <v>60</v>
      </c>
      <c r="S114" s="6">
        <v>339</v>
      </c>
      <c r="T114" s="6">
        <v>28.700000000000003</v>
      </c>
      <c r="U114" s="6">
        <v>57.600000000000009</v>
      </c>
      <c r="V114" s="6">
        <v>49.400000000000006</v>
      </c>
      <c r="W114" s="6">
        <v>50.299999999999983</v>
      </c>
      <c r="X114" s="6">
        <v>50.099999999999994</v>
      </c>
      <c r="Y114" s="6">
        <v>94.700000000000017</v>
      </c>
      <c r="Z114" s="6">
        <v>330.8</v>
      </c>
      <c r="AA114" s="6">
        <v>1231</v>
      </c>
      <c r="AB114" s="6">
        <v>711</v>
      </c>
      <c r="AC114" s="6">
        <v>714</v>
      </c>
      <c r="AD114" s="6">
        <v>847</v>
      </c>
      <c r="AE114" s="6">
        <v>563</v>
      </c>
      <c r="AF114" s="6">
        <v>593</v>
      </c>
      <c r="AG114" s="6">
        <v>4659</v>
      </c>
      <c r="AH114" s="6"/>
      <c r="AI114" s="7" t="s">
        <v>126</v>
      </c>
    </row>
    <row r="115" spans="1:35" x14ac:dyDescent="0.2">
      <c r="A115" s="5">
        <v>2559</v>
      </c>
      <c r="B115" s="6" t="s">
        <v>1</v>
      </c>
      <c r="C115" s="6" t="s">
        <v>125</v>
      </c>
      <c r="D115" s="6" t="s">
        <v>204</v>
      </c>
      <c r="E115" s="6" t="s">
        <v>2</v>
      </c>
      <c r="F115" s="6">
        <v>1494</v>
      </c>
      <c r="G115" s="6">
        <v>1345</v>
      </c>
      <c r="H115" s="6">
        <v>1248</v>
      </c>
      <c r="I115" s="6">
        <v>1353</v>
      </c>
      <c r="J115" s="6">
        <v>1163</v>
      </c>
      <c r="K115" s="6">
        <v>1337</v>
      </c>
      <c r="L115" s="6">
        <v>7940</v>
      </c>
      <c r="M115" s="6">
        <v>37</v>
      </c>
      <c r="N115" s="6">
        <v>52</v>
      </c>
      <c r="O115" s="6">
        <v>35</v>
      </c>
      <c r="P115" s="6">
        <v>55</v>
      </c>
      <c r="Q115" s="6">
        <v>40</v>
      </c>
      <c r="R115" s="6">
        <v>60</v>
      </c>
      <c r="S115" s="6">
        <v>279</v>
      </c>
      <c r="T115" s="6">
        <v>36.200000000000003</v>
      </c>
      <c r="U115" s="6">
        <v>42.900000000000006</v>
      </c>
      <c r="V115" s="6">
        <v>47.500000000000014</v>
      </c>
      <c r="W115" s="6">
        <v>39.200000000000045</v>
      </c>
      <c r="X115" s="6">
        <v>46.800000000000011</v>
      </c>
      <c r="Y115" s="6">
        <v>40.699999999999989</v>
      </c>
      <c r="Z115" s="6">
        <v>253.30000000000007</v>
      </c>
      <c r="AA115" s="6">
        <v>1143</v>
      </c>
      <c r="AB115" s="6">
        <v>619</v>
      </c>
      <c r="AC115" s="6">
        <v>624</v>
      </c>
      <c r="AD115" s="6">
        <v>649</v>
      </c>
      <c r="AE115" s="6">
        <v>485</v>
      </c>
      <c r="AF115" s="6">
        <v>629</v>
      </c>
      <c r="AG115" s="6">
        <v>4149</v>
      </c>
      <c r="AH115" s="6"/>
      <c r="AI115" s="7" t="s">
        <v>126</v>
      </c>
    </row>
    <row r="116" spans="1:35" x14ac:dyDescent="0.2">
      <c r="A116" s="5">
        <v>4616</v>
      </c>
      <c r="B116" s="6" t="s">
        <v>1</v>
      </c>
      <c r="C116" s="6" t="s">
        <v>125</v>
      </c>
      <c r="D116" s="6" t="s">
        <v>204</v>
      </c>
      <c r="E116" s="6" t="s">
        <v>2</v>
      </c>
      <c r="F116" s="6">
        <v>1500</v>
      </c>
      <c r="G116" s="6">
        <v>1085</v>
      </c>
      <c r="H116" s="6">
        <v>978</v>
      </c>
      <c r="I116" s="6">
        <v>739</v>
      </c>
      <c r="J116" s="6">
        <v>989</v>
      </c>
      <c r="K116" s="6">
        <v>869</v>
      </c>
      <c r="L116" s="6">
        <v>6160</v>
      </c>
      <c r="M116" s="6">
        <v>41</v>
      </c>
      <c r="N116" s="6">
        <v>40</v>
      </c>
      <c r="O116" s="6">
        <v>34</v>
      </c>
      <c r="P116" s="6">
        <v>28</v>
      </c>
      <c r="Q116" s="6">
        <v>22</v>
      </c>
      <c r="R116" s="6">
        <v>19</v>
      </c>
      <c r="S116" s="6">
        <v>184</v>
      </c>
      <c r="T116" s="6">
        <v>18</v>
      </c>
      <c r="U116" s="6">
        <v>25.299999999999997</v>
      </c>
      <c r="V116" s="6">
        <v>56.599999999999994</v>
      </c>
      <c r="W116" s="6">
        <v>57.7</v>
      </c>
      <c r="X116" s="6">
        <v>60.599999999999994</v>
      </c>
      <c r="Y116" s="6">
        <v>50.900000000000034</v>
      </c>
      <c r="Z116" s="6">
        <v>269.10000000000002</v>
      </c>
      <c r="AA116" s="6">
        <v>1313</v>
      </c>
      <c r="AB116" s="6">
        <v>668</v>
      </c>
      <c r="AC116" s="6">
        <v>560</v>
      </c>
      <c r="AD116" s="6">
        <v>315</v>
      </c>
      <c r="AE116" s="6">
        <v>556</v>
      </c>
      <c r="AF116" s="6">
        <v>545</v>
      </c>
      <c r="AG116" s="6">
        <v>3957</v>
      </c>
      <c r="AH116" s="6"/>
      <c r="AI116" s="7" t="s">
        <v>126</v>
      </c>
    </row>
    <row r="117" spans="1:35" x14ac:dyDescent="0.2">
      <c r="A117" s="5">
        <v>4624</v>
      </c>
      <c r="B117" s="6" t="s">
        <v>1</v>
      </c>
      <c r="C117" s="6" t="s">
        <v>125</v>
      </c>
      <c r="D117" s="6" t="s">
        <v>204</v>
      </c>
      <c r="E117" s="6" t="s">
        <v>2</v>
      </c>
      <c r="F117" s="6">
        <v>1213</v>
      </c>
      <c r="G117" s="6">
        <v>1219</v>
      </c>
      <c r="H117" s="6">
        <v>1040</v>
      </c>
      <c r="I117" s="6">
        <v>1304</v>
      </c>
      <c r="J117" s="6">
        <v>917</v>
      </c>
      <c r="K117" s="6">
        <v>852</v>
      </c>
      <c r="L117" s="6">
        <v>6545</v>
      </c>
      <c r="M117" s="6">
        <v>31</v>
      </c>
      <c r="N117" s="6">
        <v>32</v>
      </c>
      <c r="O117" s="6">
        <v>34</v>
      </c>
      <c r="P117" s="6">
        <v>23</v>
      </c>
      <c r="Q117" s="6">
        <v>27</v>
      </c>
      <c r="R117" s="6">
        <v>20</v>
      </c>
      <c r="S117" s="6">
        <v>167</v>
      </c>
      <c r="T117" s="6">
        <v>10.200000000000001</v>
      </c>
      <c r="U117" s="6">
        <v>56.800000000000011</v>
      </c>
      <c r="V117" s="6">
        <v>36.90000000000002</v>
      </c>
      <c r="W117" s="6">
        <v>83.100000000000023</v>
      </c>
      <c r="X117" s="6">
        <v>44</v>
      </c>
      <c r="Y117" s="6">
        <v>34.800000000000011</v>
      </c>
      <c r="Z117" s="6">
        <v>265.80000000000007</v>
      </c>
      <c r="AA117" s="6">
        <v>523</v>
      </c>
      <c r="AB117" s="6">
        <v>441</v>
      </c>
      <c r="AC117" s="6">
        <v>328</v>
      </c>
      <c r="AD117" s="6">
        <v>565</v>
      </c>
      <c r="AE117" s="6">
        <v>287</v>
      </c>
      <c r="AF117" s="6">
        <v>310</v>
      </c>
      <c r="AG117" s="6">
        <v>2454</v>
      </c>
      <c r="AH117" s="6"/>
      <c r="AI117" s="7" t="s">
        <v>126</v>
      </c>
    </row>
    <row r="118" spans="1:35" x14ac:dyDescent="0.2">
      <c r="A118" s="5">
        <v>4691</v>
      </c>
      <c r="B118" s="6" t="s">
        <v>1</v>
      </c>
      <c r="C118" s="6" t="s">
        <v>125</v>
      </c>
      <c r="D118" s="6" t="s">
        <v>204</v>
      </c>
      <c r="E118" s="6" t="s">
        <v>2</v>
      </c>
      <c r="F118" s="6">
        <v>1155</v>
      </c>
      <c r="G118" s="6">
        <v>1354</v>
      </c>
      <c r="H118" s="6">
        <v>983</v>
      </c>
      <c r="I118" s="6">
        <v>1002</v>
      </c>
      <c r="J118" s="6">
        <v>906</v>
      </c>
      <c r="K118" s="6">
        <v>937</v>
      </c>
      <c r="L118" s="6">
        <v>6337</v>
      </c>
      <c r="M118" s="6">
        <v>43</v>
      </c>
      <c r="N118" s="6">
        <v>74</v>
      </c>
      <c r="O118" s="6">
        <v>53</v>
      </c>
      <c r="P118" s="6">
        <v>43</v>
      </c>
      <c r="Q118" s="6">
        <v>31</v>
      </c>
      <c r="R118" s="6">
        <v>30</v>
      </c>
      <c r="S118" s="6">
        <v>274</v>
      </c>
      <c r="T118" s="6">
        <v>9.1</v>
      </c>
      <c r="U118" s="6">
        <v>52.1</v>
      </c>
      <c r="V118" s="6">
        <v>12.5</v>
      </c>
      <c r="W118" s="6">
        <v>15.5</v>
      </c>
      <c r="X118" s="6">
        <v>19.900000000000006</v>
      </c>
      <c r="Y118" s="6">
        <v>49.100000000000009</v>
      </c>
      <c r="Z118" s="6">
        <v>158.20000000000002</v>
      </c>
      <c r="AA118" s="6">
        <v>1047</v>
      </c>
      <c r="AB118" s="6">
        <v>640</v>
      </c>
      <c r="AC118" s="6">
        <v>394</v>
      </c>
      <c r="AD118" s="6">
        <v>467</v>
      </c>
      <c r="AE118" s="6">
        <v>565</v>
      </c>
      <c r="AF118" s="6">
        <v>543</v>
      </c>
      <c r="AG118" s="6">
        <v>3656</v>
      </c>
      <c r="AH118" s="6"/>
      <c r="AI118" s="7" t="s">
        <v>126</v>
      </c>
    </row>
    <row r="119" spans="1:35" x14ac:dyDescent="0.2">
      <c r="A119" s="5">
        <v>5175</v>
      </c>
      <c r="B119" s="6" t="s">
        <v>1</v>
      </c>
      <c r="C119" s="6" t="s">
        <v>125</v>
      </c>
      <c r="D119" s="6" t="s">
        <v>204</v>
      </c>
      <c r="E119" s="6" t="s">
        <v>2</v>
      </c>
      <c r="F119" s="6">
        <v>2247</v>
      </c>
      <c r="G119" s="6">
        <v>1498</v>
      </c>
      <c r="H119" s="6">
        <v>1280</v>
      </c>
      <c r="I119" s="6">
        <v>1275</v>
      </c>
      <c r="J119" s="6">
        <v>1085</v>
      </c>
      <c r="K119" s="6">
        <v>1339</v>
      </c>
      <c r="L119" s="6">
        <v>8724</v>
      </c>
      <c r="M119" s="6">
        <v>62</v>
      </c>
      <c r="N119" s="6">
        <v>46</v>
      </c>
      <c r="O119" s="6">
        <v>31</v>
      </c>
      <c r="P119" s="6">
        <v>40</v>
      </c>
      <c r="Q119" s="6">
        <v>24</v>
      </c>
      <c r="R119" s="6">
        <v>53</v>
      </c>
      <c r="S119" s="6">
        <v>256</v>
      </c>
      <c r="T119" s="6">
        <v>47.900000000000006</v>
      </c>
      <c r="U119" s="6">
        <v>35.899999999999991</v>
      </c>
      <c r="V119" s="6">
        <v>70.3</v>
      </c>
      <c r="W119" s="6">
        <v>34.700000000000017</v>
      </c>
      <c r="X119" s="6">
        <v>72.599999999999966</v>
      </c>
      <c r="Y119" s="6">
        <v>63.599999999999909</v>
      </c>
      <c r="Z119" s="6">
        <v>324.99999999999989</v>
      </c>
      <c r="AA119" s="6">
        <v>1453</v>
      </c>
      <c r="AB119" s="6">
        <v>926</v>
      </c>
      <c r="AC119" s="6">
        <v>619</v>
      </c>
      <c r="AD119" s="6">
        <v>745</v>
      </c>
      <c r="AE119" s="6">
        <v>553</v>
      </c>
      <c r="AF119" s="6">
        <v>777</v>
      </c>
      <c r="AG119" s="6">
        <v>5073</v>
      </c>
      <c r="AH119" s="6"/>
      <c r="AI119" s="7" t="s">
        <v>126</v>
      </c>
    </row>
    <row r="120" spans="1:35" x14ac:dyDescent="0.2">
      <c r="A120" s="5">
        <v>5176</v>
      </c>
      <c r="B120" s="6" t="s">
        <v>1</v>
      </c>
      <c r="C120" s="6" t="s">
        <v>125</v>
      </c>
      <c r="D120" s="6" t="s">
        <v>204</v>
      </c>
      <c r="E120" s="6" t="s">
        <v>2</v>
      </c>
      <c r="F120" s="6">
        <v>1776</v>
      </c>
      <c r="G120" s="6">
        <v>1235</v>
      </c>
      <c r="H120" s="6">
        <v>954</v>
      </c>
      <c r="I120" s="6">
        <v>1050</v>
      </c>
      <c r="J120" s="6">
        <v>998</v>
      </c>
      <c r="K120" s="6">
        <v>769</v>
      </c>
      <c r="L120" s="6">
        <v>6782</v>
      </c>
      <c r="M120" s="6">
        <v>46</v>
      </c>
      <c r="N120" s="6">
        <v>50</v>
      </c>
      <c r="O120" s="6">
        <v>28</v>
      </c>
      <c r="P120" s="6">
        <v>35</v>
      </c>
      <c r="Q120" s="6">
        <v>33</v>
      </c>
      <c r="R120" s="6">
        <v>17</v>
      </c>
      <c r="S120" s="6">
        <v>209</v>
      </c>
      <c r="T120" s="6">
        <v>35.6</v>
      </c>
      <c r="U120" s="6">
        <v>70.900000000000006</v>
      </c>
      <c r="V120" s="6">
        <v>63.300000000000011</v>
      </c>
      <c r="W120" s="6">
        <v>87</v>
      </c>
      <c r="X120" s="6">
        <v>53.299999999999955</v>
      </c>
      <c r="Y120" s="6">
        <v>16.800000000000011</v>
      </c>
      <c r="Z120" s="6">
        <v>326.89999999999998</v>
      </c>
      <c r="AA120" s="6">
        <v>937</v>
      </c>
      <c r="AB120" s="6">
        <v>554</v>
      </c>
      <c r="AC120" s="6">
        <v>378</v>
      </c>
      <c r="AD120" s="6">
        <v>414</v>
      </c>
      <c r="AE120" s="6">
        <v>530</v>
      </c>
      <c r="AF120" s="6">
        <v>325</v>
      </c>
      <c r="AG120" s="6">
        <v>3138</v>
      </c>
      <c r="AH120" s="6"/>
      <c r="AI120" s="7" t="s">
        <v>126</v>
      </c>
    </row>
    <row r="121" spans="1:35" x14ac:dyDescent="0.2">
      <c r="A121" s="5">
        <v>5173</v>
      </c>
      <c r="B121" s="6" t="s">
        <v>1</v>
      </c>
      <c r="C121" s="6" t="s">
        <v>125</v>
      </c>
      <c r="D121" s="6" t="s">
        <v>204</v>
      </c>
      <c r="E121" s="6" t="s">
        <v>2</v>
      </c>
      <c r="F121" s="6">
        <v>1737</v>
      </c>
      <c r="G121" s="6">
        <v>1158</v>
      </c>
      <c r="H121" s="6">
        <v>1099</v>
      </c>
      <c r="I121" s="6">
        <v>1133</v>
      </c>
      <c r="J121" s="6">
        <v>1350</v>
      </c>
      <c r="K121" s="6">
        <v>1158</v>
      </c>
      <c r="L121" s="6">
        <v>7635</v>
      </c>
      <c r="M121" s="6">
        <v>63</v>
      </c>
      <c r="N121" s="6">
        <v>22</v>
      </c>
      <c r="O121" s="6">
        <v>36</v>
      </c>
      <c r="P121" s="6">
        <v>30</v>
      </c>
      <c r="Q121" s="6">
        <v>53</v>
      </c>
      <c r="R121" s="6">
        <v>28</v>
      </c>
      <c r="S121" s="6">
        <v>232</v>
      </c>
      <c r="T121" s="6">
        <v>24.400000000000006</v>
      </c>
      <c r="U121" s="6">
        <v>60.099999999999994</v>
      </c>
      <c r="V121" s="6">
        <v>54.800000000000011</v>
      </c>
      <c r="W121" s="6">
        <v>127.80000000000001</v>
      </c>
      <c r="X121" s="6">
        <v>142.99999999999994</v>
      </c>
      <c r="Y121" s="6">
        <v>114.89999999999992</v>
      </c>
      <c r="Z121" s="6">
        <v>524.99999999999989</v>
      </c>
      <c r="AA121" s="6">
        <v>931</v>
      </c>
      <c r="AB121" s="6">
        <v>531</v>
      </c>
      <c r="AC121" s="6">
        <v>475</v>
      </c>
      <c r="AD121" s="6">
        <v>525</v>
      </c>
      <c r="AE121" s="6">
        <v>583</v>
      </c>
      <c r="AF121" s="6">
        <v>439</v>
      </c>
      <c r="AG121" s="6">
        <v>3484</v>
      </c>
      <c r="AH121" s="6"/>
      <c r="AI121" s="7" t="s">
        <v>126</v>
      </c>
    </row>
    <row r="122" spans="1:35" x14ac:dyDescent="0.2">
      <c r="A122" s="5">
        <v>5174</v>
      </c>
      <c r="B122" s="6" t="s">
        <v>1</v>
      </c>
      <c r="C122" s="6" t="s">
        <v>125</v>
      </c>
      <c r="D122" s="6" t="s">
        <v>204</v>
      </c>
      <c r="E122" s="6" t="s">
        <v>2</v>
      </c>
      <c r="F122" s="6">
        <v>1533</v>
      </c>
      <c r="G122" s="6">
        <v>1202</v>
      </c>
      <c r="H122" s="6">
        <v>1154</v>
      </c>
      <c r="I122" s="6">
        <v>994</v>
      </c>
      <c r="J122" s="6">
        <v>1116</v>
      </c>
      <c r="K122" s="6">
        <v>1137</v>
      </c>
      <c r="L122" s="6">
        <v>7136</v>
      </c>
      <c r="M122" s="6">
        <v>35</v>
      </c>
      <c r="N122" s="6">
        <v>34</v>
      </c>
      <c r="O122" s="6">
        <v>32</v>
      </c>
      <c r="P122" s="6">
        <v>27</v>
      </c>
      <c r="Q122" s="6">
        <v>14</v>
      </c>
      <c r="R122" s="6">
        <v>20</v>
      </c>
      <c r="S122" s="6">
        <v>162</v>
      </c>
      <c r="T122" s="6">
        <v>27.7</v>
      </c>
      <c r="U122" s="6">
        <v>34.700000000000003</v>
      </c>
      <c r="V122" s="6">
        <v>35.5</v>
      </c>
      <c r="W122" s="6">
        <v>76.699999999999989</v>
      </c>
      <c r="X122" s="6">
        <v>70</v>
      </c>
      <c r="Y122" s="6">
        <v>65.700000000000017</v>
      </c>
      <c r="Z122" s="6">
        <v>310.3</v>
      </c>
      <c r="AA122" s="6">
        <v>1036</v>
      </c>
      <c r="AB122" s="6">
        <v>558</v>
      </c>
      <c r="AC122" s="6">
        <v>644</v>
      </c>
      <c r="AD122" s="6">
        <v>561</v>
      </c>
      <c r="AE122" s="6">
        <v>584</v>
      </c>
      <c r="AF122" s="6">
        <v>603</v>
      </c>
      <c r="AG122" s="6">
        <v>3986</v>
      </c>
      <c r="AH122" s="6"/>
      <c r="AI122" s="7" t="s">
        <v>126</v>
      </c>
    </row>
    <row r="123" spans="1:35" x14ac:dyDescent="0.2">
      <c r="A123" s="57" t="s">
        <v>171</v>
      </c>
      <c r="B123" s="58"/>
      <c r="C123" s="58"/>
      <c r="D123" s="6"/>
      <c r="E123" s="8"/>
      <c r="F123" s="6">
        <f>AVERAGE(F111:F122)</f>
        <v>1577.0833333333333</v>
      </c>
      <c r="G123" s="6">
        <f t="shared" ref="G123:Z123" si="26">AVERAGE(G111:G122)</f>
        <v>1313.6666666666667</v>
      </c>
      <c r="H123" s="6">
        <f t="shared" si="26"/>
        <v>1192.1666666666667</v>
      </c>
      <c r="I123" s="6">
        <f t="shared" si="26"/>
        <v>1183.5833333333333</v>
      </c>
      <c r="J123" s="6">
        <f t="shared" si="26"/>
        <v>1126.6666666666667</v>
      </c>
      <c r="K123" s="6">
        <f t="shared" si="26"/>
        <v>1047.25</v>
      </c>
      <c r="L123" s="6">
        <f t="shared" si="26"/>
        <v>7440.416666666667</v>
      </c>
      <c r="M123" s="6">
        <f t="shared" si="26"/>
        <v>47.083333333333336</v>
      </c>
      <c r="N123" s="6">
        <f t="shared" si="26"/>
        <v>44.5</v>
      </c>
      <c r="O123" s="6">
        <f t="shared" si="26"/>
        <v>38.166666666666664</v>
      </c>
      <c r="P123" s="6">
        <f t="shared" si="26"/>
        <v>40.5</v>
      </c>
      <c r="Q123" s="6">
        <f t="shared" si="26"/>
        <v>42.416666666666664</v>
      </c>
      <c r="R123" s="6">
        <f t="shared" si="26"/>
        <v>35.666666666666664</v>
      </c>
      <c r="S123" s="6">
        <f t="shared" si="26"/>
        <v>248.33333333333334</v>
      </c>
      <c r="T123" s="6">
        <f t="shared" si="26"/>
        <v>26.700000000000003</v>
      </c>
      <c r="U123" s="6">
        <f t="shared" si="26"/>
        <v>49.641666666666673</v>
      </c>
      <c r="V123" s="6">
        <f t="shared" si="26"/>
        <v>49.925000000000011</v>
      </c>
      <c r="W123" s="6">
        <f t="shared" si="26"/>
        <v>63.625</v>
      </c>
      <c r="X123" s="6">
        <f t="shared" si="26"/>
        <v>56.04999999999999</v>
      </c>
      <c r="Y123" s="6">
        <f t="shared" si="26"/>
        <v>54.391666666666659</v>
      </c>
      <c r="Z123" s="6">
        <f t="shared" si="26"/>
        <v>300.33333333333337</v>
      </c>
      <c r="AA123" s="6">
        <f t="shared" ref="AA123:AG123" si="27">AVERAGE(AA111:AA122)</f>
        <v>1123</v>
      </c>
      <c r="AB123" s="6">
        <f t="shared" si="27"/>
        <v>645.75</v>
      </c>
      <c r="AC123" s="6">
        <f t="shared" si="27"/>
        <v>560.5</v>
      </c>
      <c r="AD123" s="6">
        <f t="shared" si="27"/>
        <v>567.16666666666663</v>
      </c>
      <c r="AE123" s="6">
        <f t="shared" si="27"/>
        <v>548.58333333333337</v>
      </c>
      <c r="AF123" s="6">
        <f t="shared" si="27"/>
        <v>509.91666666666669</v>
      </c>
      <c r="AG123" s="6">
        <f t="shared" si="27"/>
        <v>3954.9166666666665</v>
      </c>
      <c r="AH123" s="6"/>
      <c r="AI123" s="7"/>
    </row>
    <row r="124" spans="1:35" ht="15" thickBot="1" x14ac:dyDescent="0.25">
      <c r="A124" s="59" t="s">
        <v>172</v>
      </c>
      <c r="B124" s="60"/>
      <c r="C124" s="60"/>
      <c r="D124" s="10"/>
      <c r="E124" s="9"/>
      <c r="F124" s="10">
        <f>STDEV(F111:F122)/SQRT(12)</f>
        <v>80.031476604363348</v>
      </c>
      <c r="G124" s="10">
        <f t="shared" ref="G124:Z124" si="28">STDEV(G111:G122)/SQRT(12)</f>
        <v>40.637035901609465</v>
      </c>
      <c r="H124" s="10">
        <f t="shared" si="28"/>
        <v>55.157053085262945</v>
      </c>
      <c r="I124" s="10">
        <f t="shared" si="28"/>
        <v>73.040302110021713</v>
      </c>
      <c r="J124" s="10">
        <f t="shared" si="28"/>
        <v>47.478596985559371</v>
      </c>
      <c r="K124" s="10">
        <f t="shared" si="28"/>
        <v>66.244396561200375</v>
      </c>
      <c r="L124" s="10">
        <f t="shared" si="28"/>
        <v>259.35787426728376</v>
      </c>
      <c r="M124" s="10">
        <f t="shared" si="28"/>
        <v>3.0362914314284239</v>
      </c>
      <c r="N124" s="10">
        <f t="shared" si="28"/>
        <v>3.9012430031589895</v>
      </c>
      <c r="O124" s="10">
        <f t="shared" si="28"/>
        <v>2.803767306876789</v>
      </c>
      <c r="P124" s="10">
        <f t="shared" si="28"/>
        <v>4.4440972086577943</v>
      </c>
      <c r="Q124" s="10">
        <f t="shared" si="28"/>
        <v>6.4461150307684552</v>
      </c>
      <c r="R124" s="10">
        <f t="shared" si="28"/>
        <v>4.6324503191719133</v>
      </c>
      <c r="S124" s="10">
        <f t="shared" si="28"/>
        <v>16.523781453872878</v>
      </c>
      <c r="T124" s="10">
        <f t="shared" si="28"/>
        <v>3.1580344865409287</v>
      </c>
      <c r="U124" s="10">
        <f t="shared" si="28"/>
        <v>4.0893701510530018</v>
      </c>
      <c r="V124" s="10">
        <f t="shared" si="28"/>
        <v>5.8483891203501734</v>
      </c>
      <c r="W124" s="10">
        <f t="shared" si="28"/>
        <v>9.3960591755428542</v>
      </c>
      <c r="X124" s="10">
        <f t="shared" si="28"/>
        <v>9.3316868136408608</v>
      </c>
      <c r="Y124" s="10">
        <f t="shared" si="28"/>
        <v>9.2837546147813885</v>
      </c>
      <c r="Z124" s="10">
        <f t="shared" si="28"/>
        <v>29.882645042691109</v>
      </c>
      <c r="AA124" s="10">
        <f t="shared" ref="AA124:AG124" si="29">STDEV(AA111:AA122)/SQRT(12)</f>
        <v>72.351101015684748</v>
      </c>
      <c r="AB124" s="10">
        <f t="shared" si="29"/>
        <v>38.756255604545295</v>
      </c>
      <c r="AC124" s="10">
        <f t="shared" si="29"/>
        <v>39.537190010664567</v>
      </c>
      <c r="AD124" s="10">
        <f t="shared" si="29"/>
        <v>41.958282552405237</v>
      </c>
      <c r="AE124" s="10">
        <f t="shared" si="29"/>
        <v>27.954903709620258</v>
      </c>
      <c r="AF124" s="10">
        <f t="shared" si="29"/>
        <v>42.797702135521334</v>
      </c>
      <c r="AG124" s="10">
        <f t="shared" si="29"/>
        <v>208.1190458547095</v>
      </c>
      <c r="AH124" s="10"/>
      <c r="AI124" s="28"/>
    </row>
    <row r="125" spans="1:35" ht="15" thickBot="1" x14ac:dyDescent="0.25"/>
    <row r="126" spans="1:35" x14ac:dyDescent="0.2">
      <c r="A126" s="2">
        <v>10868</v>
      </c>
      <c r="B126" s="3" t="s">
        <v>1</v>
      </c>
      <c r="C126" s="3" t="s">
        <v>60</v>
      </c>
      <c r="D126" s="3" t="s">
        <v>207</v>
      </c>
      <c r="E126" s="3" t="s">
        <v>2</v>
      </c>
      <c r="F126" s="3">
        <v>1840</v>
      </c>
      <c r="G126" s="3">
        <v>1529</v>
      </c>
      <c r="H126" s="3">
        <v>1398</v>
      </c>
      <c r="I126" s="3">
        <v>1123</v>
      </c>
      <c r="J126" s="3">
        <v>1256</v>
      </c>
      <c r="K126" s="3">
        <v>1410</v>
      </c>
      <c r="L126" s="3">
        <v>8556</v>
      </c>
      <c r="M126" s="3">
        <v>36</v>
      </c>
      <c r="N126" s="3">
        <v>29</v>
      </c>
      <c r="O126" s="3">
        <v>21</v>
      </c>
      <c r="P126" s="3">
        <v>19</v>
      </c>
      <c r="Q126" s="3">
        <v>17</v>
      </c>
      <c r="R126" s="3">
        <v>39</v>
      </c>
      <c r="S126" s="3">
        <v>161</v>
      </c>
      <c r="T126" s="3">
        <v>19.2</v>
      </c>
      <c r="U126" s="3">
        <v>70.3</v>
      </c>
      <c r="V126" s="3">
        <v>73.099999999999994</v>
      </c>
      <c r="W126" s="3">
        <v>138.1</v>
      </c>
      <c r="X126" s="3">
        <v>55.499999999999993</v>
      </c>
      <c r="Y126" s="3">
        <v>75.2</v>
      </c>
      <c r="Z126" s="3">
        <v>431.4</v>
      </c>
      <c r="AA126" s="3">
        <v>1599</v>
      </c>
      <c r="AB126" s="3">
        <v>1018</v>
      </c>
      <c r="AC126" s="3">
        <v>903</v>
      </c>
      <c r="AD126" s="3">
        <v>688</v>
      </c>
      <c r="AE126" s="3">
        <v>683</v>
      </c>
      <c r="AF126" s="3">
        <v>780</v>
      </c>
      <c r="AG126" s="3">
        <v>5671</v>
      </c>
      <c r="AH126" s="3"/>
      <c r="AI126" s="4" t="s">
        <v>219</v>
      </c>
    </row>
    <row r="127" spans="1:35" x14ac:dyDescent="0.2">
      <c r="A127" s="5">
        <v>10874</v>
      </c>
      <c r="B127" s="6" t="s">
        <v>1</v>
      </c>
      <c r="C127" s="6" t="s">
        <v>60</v>
      </c>
      <c r="D127" s="6" t="s">
        <v>207</v>
      </c>
      <c r="E127" s="6" t="s">
        <v>2</v>
      </c>
      <c r="F127" s="6">
        <v>1284</v>
      </c>
      <c r="G127" s="6">
        <v>1104</v>
      </c>
      <c r="H127" s="6">
        <v>775</v>
      </c>
      <c r="I127" s="6">
        <v>812</v>
      </c>
      <c r="J127" s="6">
        <v>974</v>
      </c>
      <c r="K127" s="6">
        <v>498</v>
      </c>
      <c r="L127" s="6">
        <v>5447</v>
      </c>
      <c r="M127" s="6">
        <v>47</v>
      </c>
      <c r="N127" s="6">
        <v>27</v>
      </c>
      <c r="O127" s="6">
        <v>29</v>
      </c>
      <c r="P127" s="6">
        <v>26</v>
      </c>
      <c r="Q127" s="6">
        <v>33</v>
      </c>
      <c r="R127" s="6">
        <v>5</v>
      </c>
      <c r="S127" s="6">
        <v>167</v>
      </c>
      <c r="T127" s="6">
        <v>12.4</v>
      </c>
      <c r="U127" s="6">
        <v>6</v>
      </c>
      <c r="V127" s="6">
        <v>9.8000000000000007</v>
      </c>
      <c r="W127" s="6">
        <v>9.6999999999999993</v>
      </c>
      <c r="X127" s="6">
        <v>19.8</v>
      </c>
      <c r="Y127" s="6">
        <v>9.1</v>
      </c>
      <c r="Z127" s="6">
        <v>66.8</v>
      </c>
      <c r="AA127" s="6">
        <v>656</v>
      </c>
      <c r="AB127" s="6">
        <v>373</v>
      </c>
      <c r="AC127" s="6">
        <v>291</v>
      </c>
      <c r="AD127" s="6">
        <v>279</v>
      </c>
      <c r="AE127" s="6">
        <v>323</v>
      </c>
      <c r="AF127" s="6">
        <v>164</v>
      </c>
      <c r="AG127" s="6">
        <v>2086</v>
      </c>
      <c r="AH127" s="6"/>
      <c r="AI127" s="7" t="s">
        <v>219</v>
      </c>
    </row>
    <row r="128" spans="1:35" x14ac:dyDescent="0.2">
      <c r="A128" s="5">
        <v>10877</v>
      </c>
      <c r="B128" s="6" t="s">
        <v>1</v>
      </c>
      <c r="C128" s="6" t="s">
        <v>60</v>
      </c>
      <c r="D128" s="6" t="s">
        <v>208</v>
      </c>
      <c r="E128" s="6" t="s">
        <v>2</v>
      </c>
      <c r="F128" s="6">
        <v>1037</v>
      </c>
      <c r="G128" s="6">
        <v>1167</v>
      </c>
      <c r="H128" s="6">
        <v>1369</v>
      </c>
      <c r="I128" s="6">
        <v>1539</v>
      </c>
      <c r="J128" s="6">
        <v>1445</v>
      </c>
      <c r="K128" s="6">
        <v>1520</v>
      </c>
      <c r="L128" s="6">
        <v>8077</v>
      </c>
      <c r="M128" s="6">
        <v>17</v>
      </c>
      <c r="N128" s="6">
        <v>20</v>
      </c>
      <c r="O128" s="6">
        <v>39</v>
      </c>
      <c r="P128" s="6">
        <v>55</v>
      </c>
      <c r="Q128" s="6">
        <v>29</v>
      </c>
      <c r="R128" s="6">
        <v>55</v>
      </c>
      <c r="S128" s="6">
        <v>215</v>
      </c>
      <c r="T128" s="6">
        <v>11.7</v>
      </c>
      <c r="U128" s="6">
        <v>21.5</v>
      </c>
      <c r="V128" s="6">
        <v>19.5</v>
      </c>
      <c r="W128" s="6">
        <v>23.3</v>
      </c>
      <c r="X128" s="6">
        <v>21.799999999999997</v>
      </c>
      <c r="Y128" s="6">
        <v>18.600000000000001</v>
      </c>
      <c r="Z128" s="6">
        <v>116.40000000000002</v>
      </c>
      <c r="AA128" s="6">
        <v>785</v>
      </c>
      <c r="AB128" s="6">
        <v>731</v>
      </c>
      <c r="AC128" s="6">
        <v>758</v>
      </c>
      <c r="AD128" s="6">
        <v>820</v>
      </c>
      <c r="AE128" s="6">
        <v>879</v>
      </c>
      <c r="AF128" s="6">
        <v>938</v>
      </c>
      <c r="AG128" s="6">
        <v>4911</v>
      </c>
      <c r="AH128" s="6"/>
      <c r="AI128" s="7" t="s">
        <v>219</v>
      </c>
    </row>
    <row r="129" spans="1:35" x14ac:dyDescent="0.2">
      <c r="A129" s="5">
        <v>10879</v>
      </c>
      <c r="B129" s="6" t="s">
        <v>1</v>
      </c>
      <c r="C129" s="6" t="s">
        <v>60</v>
      </c>
      <c r="D129" s="6" t="s">
        <v>209</v>
      </c>
      <c r="E129" s="6" t="s">
        <v>2</v>
      </c>
      <c r="F129" s="6">
        <v>1098</v>
      </c>
      <c r="G129" s="6">
        <v>1104</v>
      </c>
      <c r="H129" s="6">
        <v>1017</v>
      </c>
      <c r="I129" s="6">
        <v>937</v>
      </c>
      <c r="J129" s="6">
        <v>807</v>
      </c>
      <c r="K129" s="6">
        <v>891</v>
      </c>
      <c r="L129" s="6">
        <v>5854</v>
      </c>
      <c r="M129" s="6">
        <v>52</v>
      </c>
      <c r="N129" s="6">
        <v>49</v>
      </c>
      <c r="O129" s="6">
        <v>29</v>
      </c>
      <c r="P129" s="6">
        <v>26</v>
      </c>
      <c r="Q129" s="6">
        <v>22</v>
      </c>
      <c r="R129" s="6">
        <v>38</v>
      </c>
      <c r="S129" s="6">
        <v>216</v>
      </c>
      <c r="T129" s="6">
        <v>15</v>
      </c>
      <c r="U129" s="6">
        <v>18.5</v>
      </c>
      <c r="V129" s="6">
        <v>15.5</v>
      </c>
      <c r="W129" s="6">
        <v>29.5</v>
      </c>
      <c r="X129" s="6">
        <v>43.4</v>
      </c>
      <c r="Y129" s="6">
        <v>36.700000000000003</v>
      </c>
      <c r="Z129" s="6">
        <v>158.60000000000002</v>
      </c>
      <c r="AA129" s="6">
        <v>1013</v>
      </c>
      <c r="AB129" s="6">
        <v>816</v>
      </c>
      <c r="AC129" s="6">
        <v>811</v>
      </c>
      <c r="AD129" s="6">
        <v>744</v>
      </c>
      <c r="AE129" s="6">
        <v>489</v>
      </c>
      <c r="AF129" s="6">
        <v>633</v>
      </c>
      <c r="AG129" s="6">
        <v>4506</v>
      </c>
      <c r="AH129" s="6"/>
      <c r="AI129" s="7" t="s">
        <v>219</v>
      </c>
    </row>
    <row r="130" spans="1:35" x14ac:dyDescent="0.2">
      <c r="A130" s="5">
        <v>10880</v>
      </c>
      <c r="B130" s="6" t="s">
        <v>1</v>
      </c>
      <c r="C130" s="6" t="s">
        <v>60</v>
      </c>
      <c r="D130" s="6" t="s">
        <v>210</v>
      </c>
      <c r="E130" s="6" t="s">
        <v>2</v>
      </c>
      <c r="F130" s="6">
        <v>956</v>
      </c>
      <c r="G130" s="6">
        <v>1362</v>
      </c>
      <c r="H130" s="6">
        <v>1212</v>
      </c>
      <c r="I130" s="6">
        <v>1216</v>
      </c>
      <c r="J130" s="6">
        <v>918</v>
      </c>
      <c r="K130" s="6">
        <v>1429</v>
      </c>
      <c r="L130" s="6">
        <v>7093</v>
      </c>
      <c r="M130" s="6">
        <v>29</v>
      </c>
      <c r="N130" s="6">
        <v>51</v>
      </c>
      <c r="O130" s="6">
        <v>46</v>
      </c>
      <c r="P130" s="6">
        <v>57</v>
      </c>
      <c r="Q130" s="6">
        <v>38</v>
      </c>
      <c r="R130" s="6">
        <v>71</v>
      </c>
      <c r="S130" s="6">
        <v>292</v>
      </c>
      <c r="T130" s="6">
        <v>12.500000000000002</v>
      </c>
      <c r="U130" s="6">
        <v>23.800000000000004</v>
      </c>
      <c r="V130" s="6">
        <v>38.799999999999997</v>
      </c>
      <c r="W130" s="6">
        <v>37.299999999999997</v>
      </c>
      <c r="X130" s="6">
        <v>28.2</v>
      </c>
      <c r="Y130" s="6">
        <v>69.900000000000006</v>
      </c>
      <c r="Z130" s="6">
        <v>210.50000000000006</v>
      </c>
      <c r="AA130" s="6">
        <v>696</v>
      </c>
      <c r="AB130" s="6">
        <v>721</v>
      </c>
      <c r="AC130" s="6">
        <v>579</v>
      </c>
      <c r="AD130" s="6">
        <v>620</v>
      </c>
      <c r="AE130" s="6">
        <v>423</v>
      </c>
      <c r="AF130" s="6">
        <v>753</v>
      </c>
      <c r="AG130" s="6">
        <v>3792</v>
      </c>
      <c r="AH130" s="6"/>
      <c r="AI130" s="7" t="s">
        <v>219</v>
      </c>
    </row>
    <row r="131" spans="1:35" x14ac:dyDescent="0.2">
      <c r="A131" s="5">
        <v>10888</v>
      </c>
      <c r="B131" s="6" t="s">
        <v>1</v>
      </c>
      <c r="C131" s="6" t="s">
        <v>60</v>
      </c>
      <c r="D131" s="6" t="s">
        <v>211</v>
      </c>
      <c r="E131" s="6" t="s">
        <v>2</v>
      </c>
      <c r="F131" s="6">
        <v>740</v>
      </c>
      <c r="G131" s="6">
        <v>1148</v>
      </c>
      <c r="H131" s="6">
        <v>1214</v>
      </c>
      <c r="I131" s="6">
        <v>1111</v>
      </c>
      <c r="J131" s="6">
        <v>1085</v>
      </c>
      <c r="K131" s="6">
        <v>954</v>
      </c>
      <c r="L131" s="6">
        <v>6252</v>
      </c>
      <c r="M131" s="6">
        <v>12</v>
      </c>
      <c r="N131" s="6">
        <v>30</v>
      </c>
      <c r="O131" s="6">
        <v>26</v>
      </c>
      <c r="P131" s="6">
        <v>22</v>
      </c>
      <c r="Q131" s="6">
        <v>26</v>
      </c>
      <c r="R131" s="6">
        <v>25</v>
      </c>
      <c r="S131" s="6">
        <v>141</v>
      </c>
      <c r="T131" s="6">
        <v>8.9</v>
      </c>
      <c r="U131" s="6">
        <v>22.799999999999997</v>
      </c>
      <c r="V131" s="6">
        <v>39.4</v>
      </c>
      <c r="W131" s="6">
        <v>33.1</v>
      </c>
      <c r="X131" s="6">
        <v>49.099999999999994</v>
      </c>
      <c r="Y131" s="6">
        <v>90</v>
      </c>
      <c r="Z131" s="6">
        <v>243.3</v>
      </c>
      <c r="AA131" s="6">
        <v>570</v>
      </c>
      <c r="AB131" s="6">
        <v>827</v>
      </c>
      <c r="AC131" s="6">
        <v>631</v>
      </c>
      <c r="AD131" s="6">
        <v>452</v>
      </c>
      <c r="AE131" s="6">
        <v>487</v>
      </c>
      <c r="AF131" s="6">
        <v>515</v>
      </c>
      <c r="AG131" s="6">
        <v>3482</v>
      </c>
      <c r="AH131" s="6"/>
      <c r="AI131" s="7" t="s">
        <v>219</v>
      </c>
    </row>
    <row r="132" spans="1:35" x14ac:dyDescent="0.2">
      <c r="A132" s="5">
        <v>10899</v>
      </c>
      <c r="B132" s="6" t="s">
        <v>1</v>
      </c>
      <c r="C132" s="6" t="s">
        <v>60</v>
      </c>
      <c r="D132" s="6" t="s">
        <v>212</v>
      </c>
      <c r="E132" s="6" t="s">
        <v>2</v>
      </c>
      <c r="F132" s="6">
        <v>820</v>
      </c>
      <c r="G132" s="6">
        <v>952</v>
      </c>
      <c r="H132" s="6">
        <v>961</v>
      </c>
      <c r="I132" s="6">
        <v>987</v>
      </c>
      <c r="J132" s="6">
        <v>1084</v>
      </c>
      <c r="K132" s="6">
        <v>1055</v>
      </c>
      <c r="L132" s="6">
        <v>5859</v>
      </c>
      <c r="M132" s="6">
        <v>18</v>
      </c>
      <c r="N132" s="6">
        <v>54</v>
      </c>
      <c r="O132" s="6">
        <v>33</v>
      </c>
      <c r="P132" s="6">
        <v>42</v>
      </c>
      <c r="Q132" s="6">
        <v>60</v>
      </c>
      <c r="R132" s="6">
        <v>45</v>
      </c>
      <c r="S132" s="6">
        <v>252</v>
      </c>
      <c r="T132" s="6">
        <v>5.2</v>
      </c>
      <c r="U132" s="6">
        <v>15.899999999999999</v>
      </c>
      <c r="V132" s="6">
        <v>31.800000000000004</v>
      </c>
      <c r="W132" s="6">
        <v>40.200000000000003</v>
      </c>
      <c r="X132" s="6">
        <v>67.099999999999994</v>
      </c>
      <c r="Y132" s="6">
        <v>55.099999999999994</v>
      </c>
      <c r="Z132" s="6">
        <v>215.29999999999998</v>
      </c>
      <c r="AA132" s="6">
        <v>603</v>
      </c>
      <c r="AB132" s="6">
        <v>588</v>
      </c>
      <c r="AC132" s="6">
        <v>488</v>
      </c>
      <c r="AD132" s="6">
        <v>553</v>
      </c>
      <c r="AE132" s="6">
        <v>501</v>
      </c>
      <c r="AF132" s="6">
        <v>566</v>
      </c>
      <c r="AG132" s="6">
        <v>3299</v>
      </c>
      <c r="AH132" s="6"/>
      <c r="AI132" s="7" t="s">
        <v>219</v>
      </c>
    </row>
    <row r="133" spans="1:35" x14ac:dyDescent="0.2">
      <c r="A133" s="5">
        <v>10931</v>
      </c>
      <c r="B133" s="6" t="s">
        <v>1</v>
      </c>
      <c r="C133" s="6" t="s">
        <v>60</v>
      </c>
      <c r="D133" s="6" t="s">
        <v>213</v>
      </c>
      <c r="E133" s="6" t="s">
        <v>2</v>
      </c>
      <c r="F133" s="6">
        <v>1333</v>
      </c>
      <c r="G133" s="6">
        <v>950</v>
      </c>
      <c r="H133" s="6">
        <v>814</v>
      </c>
      <c r="I133" s="6">
        <v>882</v>
      </c>
      <c r="J133" s="6">
        <v>1012</v>
      </c>
      <c r="K133" s="6">
        <v>825</v>
      </c>
      <c r="L133" s="6">
        <v>5816</v>
      </c>
      <c r="M133" s="6">
        <v>26</v>
      </c>
      <c r="N133" s="6">
        <v>8</v>
      </c>
      <c r="O133" s="6">
        <v>16</v>
      </c>
      <c r="P133" s="6">
        <v>8</v>
      </c>
      <c r="Q133" s="6">
        <v>13</v>
      </c>
      <c r="R133" s="6">
        <v>4</v>
      </c>
      <c r="S133" s="6">
        <v>75</v>
      </c>
      <c r="T133" s="6">
        <v>44.7</v>
      </c>
      <c r="U133" s="6">
        <v>21.099999999999998</v>
      </c>
      <c r="V133" s="6">
        <v>18.8</v>
      </c>
      <c r="W133" s="6">
        <v>23.9</v>
      </c>
      <c r="X133" s="6">
        <v>10.5</v>
      </c>
      <c r="Y133" s="6">
        <v>23.6</v>
      </c>
      <c r="Z133" s="6">
        <v>142.60000000000005</v>
      </c>
      <c r="AA133" s="6">
        <v>653</v>
      </c>
      <c r="AB133" s="6">
        <v>341</v>
      </c>
      <c r="AC133" s="6">
        <v>318</v>
      </c>
      <c r="AD133" s="6">
        <v>399</v>
      </c>
      <c r="AE133" s="6">
        <v>501</v>
      </c>
      <c r="AF133" s="6">
        <v>286</v>
      </c>
      <c r="AG133" s="6">
        <v>2498</v>
      </c>
      <c r="AH133" s="6"/>
      <c r="AI133" s="7" t="s">
        <v>219</v>
      </c>
    </row>
    <row r="134" spans="1:35" x14ac:dyDescent="0.2">
      <c r="A134" s="5">
        <v>10933</v>
      </c>
      <c r="B134" s="6" t="s">
        <v>1</v>
      </c>
      <c r="C134" s="6" t="s">
        <v>60</v>
      </c>
      <c r="D134" s="6" t="s">
        <v>214</v>
      </c>
      <c r="E134" s="6" t="s">
        <v>2</v>
      </c>
      <c r="F134" s="6">
        <v>1175</v>
      </c>
      <c r="G134" s="6">
        <v>994</v>
      </c>
      <c r="H134" s="6">
        <v>849</v>
      </c>
      <c r="I134" s="6">
        <v>1082</v>
      </c>
      <c r="J134" s="6">
        <v>1179</v>
      </c>
      <c r="K134" s="6">
        <v>1162</v>
      </c>
      <c r="L134" s="6">
        <v>6441</v>
      </c>
      <c r="M134" s="6">
        <v>9</v>
      </c>
      <c r="N134" s="6">
        <v>13</v>
      </c>
      <c r="O134" s="6">
        <v>12</v>
      </c>
      <c r="P134" s="6">
        <v>18</v>
      </c>
      <c r="Q134" s="6">
        <v>20</v>
      </c>
      <c r="R134" s="6">
        <v>20</v>
      </c>
      <c r="S134" s="6">
        <v>92</v>
      </c>
      <c r="T134" s="6">
        <v>20.099999999999998</v>
      </c>
      <c r="U134" s="6">
        <v>14.600000000000001</v>
      </c>
      <c r="V134" s="6">
        <v>8.3000000000000007</v>
      </c>
      <c r="W134" s="6">
        <v>18.399999999999999</v>
      </c>
      <c r="X134" s="6">
        <v>30.5</v>
      </c>
      <c r="Y134" s="6">
        <v>69.099999999999994</v>
      </c>
      <c r="Z134" s="6">
        <v>161</v>
      </c>
      <c r="AA134" s="6">
        <v>1049</v>
      </c>
      <c r="AB134" s="6">
        <v>672</v>
      </c>
      <c r="AC134" s="6">
        <v>355</v>
      </c>
      <c r="AD134" s="6">
        <v>533</v>
      </c>
      <c r="AE134" s="6">
        <v>728</v>
      </c>
      <c r="AF134" s="6">
        <v>548</v>
      </c>
      <c r="AG134" s="6">
        <v>3885</v>
      </c>
      <c r="AH134" s="6"/>
      <c r="AI134" s="7" t="s">
        <v>219</v>
      </c>
    </row>
    <row r="135" spans="1:35" x14ac:dyDescent="0.2">
      <c r="A135" s="5">
        <v>10934</v>
      </c>
      <c r="B135" s="6" t="s">
        <v>1</v>
      </c>
      <c r="C135" s="6" t="s">
        <v>60</v>
      </c>
      <c r="D135" s="6" t="s">
        <v>215</v>
      </c>
      <c r="E135" s="6" t="s">
        <v>2</v>
      </c>
      <c r="F135" s="6">
        <v>962</v>
      </c>
      <c r="G135" s="6">
        <v>871</v>
      </c>
      <c r="H135" s="6">
        <v>952</v>
      </c>
      <c r="I135" s="6">
        <v>1192</v>
      </c>
      <c r="J135" s="6">
        <v>1047</v>
      </c>
      <c r="K135" s="6">
        <v>1131</v>
      </c>
      <c r="L135" s="6">
        <v>6155</v>
      </c>
      <c r="M135" s="6">
        <v>30</v>
      </c>
      <c r="N135" s="6">
        <v>9</v>
      </c>
      <c r="O135" s="6">
        <v>25</v>
      </c>
      <c r="P135" s="6">
        <v>17</v>
      </c>
      <c r="Q135" s="6">
        <v>17</v>
      </c>
      <c r="R135" s="6">
        <v>37</v>
      </c>
      <c r="S135" s="6">
        <v>135</v>
      </c>
      <c r="T135" s="6">
        <v>7.4</v>
      </c>
      <c r="U135" s="6">
        <v>10.4</v>
      </c>
      <c r="V135" s="6">
        <v>9.3000000000000007</v>
      </c>
      <c r="W135" s="6">
        <v>17.600000000000001</v>
      </c>
      <c r="X135" s="6">
        <v>41.599999999999994</v>
      </c>
      <c r="Y135" s="6">
        <v>3.3</v>
      </c>
      <c r="Z135" s="6">
        <v>89.59999999999998</v>
      </c>
      <c r="AA135" s="6">
        <v>810</v>
      </c>
      <c r="AB135" s="6">
        <v>613</v>
      </c>
      <c r="AC135" s="6">
        <v>724</v>
      </c>
      <c r="AD135" s="6">
        <v>672</v>
      </c>
      <c r="AE135" s="6">
        <v>634</v>
      </c>
      <c r="AF135" s="6">
        <v>644</v>
      </c>
      <c r="AG135" s="6">
        <v>4097</v>
      </c>
      <c r="AH135" s="6"/>
      <c r="AI135" s="7" t="s">
        <v>219</v>
      </c>
    </row>
    <row r="136" spans="1:35" x14ac:dyDescent="0.2">
      <c r="A136" s="5">
        <v>10935</v>
      </c>
      <c r="B136" s="6" t="s">
        <v>1</v>
      </c>
      <c r="C136" s="6" t="s">
        <v>60</v>
      </c>
      <c r="D136" s="6" t="s">
        <v>216</v>
      </c>
      <c r="E136" s="6" t="s">
        <v>2</v>
      </c>
      <c r="F136" s="6">
        <v>668</v>
      </c>
      <c r="G136" s="6">
        <v>1075</v>
      </c>
      <c r="H136" s="6">
        <v>1041</v>
      </c>
      <c r="I136" s="6">
        <v>1011</v>
      </c>
      <c r="J136" s="6">
        <v>1050</v>
      </c>
      <c r="K136" s="6">
        <v>637</v>
      </c>
      <c r="L136" s="6">
        <v>5482</v>
      </c>
      <c r="M136" s="6">
        <v>1</v>
      </c>
      <c r="N136" s="6">
        <v>8</v>
      </c>
      <c r="O136" s="6">
        <v>15</v>
      </c>
      <c r="P136" s="6">
        <v>27</v>
      </c>
      <c r="Q136" s="6">
        <v>24</v>
      </c>
      <c r="R136" s="6">
        <v>0</v>
      </c>
      <c r="S136" s="6">
        <v>75</v>
      </c>
      <c r="T136" s="6">
        <v>3.9</v>
      </c>
      <c r="U136" s="6">
        <v>12.600000000000001</v>
      </c>
      <c r="V136" s="6">
        <v>20.599999999999998</v>
      </c>
      <c r="W136" s="6">
        <v>14.8</v>
      </c>
      <c r="X136" s="6">
        <v>18.7</v>
      </c>
      <c r="Y136" s="6">
        <v>2.4</v>
      </c>
      <c r="Z136" s="6">
        <v>73.000000000000014</v>
      </c>
      <c r="AA136" s="6">
        <v>294</v>
      </c>
      <c r="AB136" s="6">
        <v>576</v>
      </c>
      <c r="AC136" s="6">
        <v>574</v>
      </c>
      <c r="AD136" s="6">
        <v>577</v>
      </c>
      <c r="AE136" s="6">
        <v>552</v>
      </c>
      <c r="AF136" s="6">
        <v>300</v>
      </c>
      <c r="AG136" s="6">
        <v>2873</v>
      </c>
      <c r="AH136" s="6"/>
      <c r="AI136" s="7" t="s">
        <v>219</v>
      </c>
    </row>
    <row r="137" spans="1:35" ht="15" thickBot="1" x14ac:dyDescent="0.25">
      <c r="A137" s="57" t="s">
        <v>171</v>
      </c>
      <c r="B137" s="58"/>
      <c r="C137" s="58"/>
      <c r="D137" s="6"/>
      <c r="E137" s="8"/>
      <c r="F137" s="6">
        <f>AVERAGE(F126:F136)</f>
        <v>1083</v>
      </c>
      <c r="G137" s="6">
        <f t="shared" ref="G137:Z137" si="30">AVERAGE(G126:G136)</f>
        <v>1114.1818181818182</v>
      </c>
      <c r="H137" s="6">
        <f t="shared" si="30"/>
        <v>1054.7272727272727</v>
      </c>
      <c r="I137" s="6">
        <f t="shared" si="30"/>
        <v>1081.090909090909</v>
      </c>
      <c r="J137" s="6">
        <f t="shared" si="30"/>
        <v>1077.909090909091</v>
      </c>
      <c r="K137" s="6">
        <f t="shared" si="30"/>
        <v>1046.5454545454545</v>
      </c>
      <c r="L137" s="6">
        <f t="shared" si="30"/>
        <v>6457.454545454545</v>
      </c>
      <c r="M137" s="6">
        <f t="shared" si="30"/>
        <v>25.181818181818183</v>
      </c>
      <c r="N137" s="6">
        <f t="shared" si="30"/>
        <v>27.09090909090909</v>
      </c>
      <c r="O137" s="6">
        <f t="shared" si="30"/>
        <v>26.454545454545453</v>
      </c>
      <c r="P137" s="6">
        <f t="shared" si="30"/>
        <v>28.818181818181817</v>
      </c>
      <c r="Q137" s="6">
        <f t="shared" si="30"/>
        <v>27.181818181818183</v>
      </c>
      <c r="R137" s="6">
        <f t="shared" si="30"/>
        <v>30.818181818181817</v>
      </c>
      <c r="S137" s="6">
        <f t="shared" si="30"/>
        <v>165.54545454545453</v>
      </c>
      <c r="T137" s="6">
        <f t="shared" si="30"/>
        <v>14.636363636363638</v>
      </c>
      <c r="U137" s="6">
        <f t="shared" si="30"/>
        <v>21.59090909090909</v>
      </c>
      <c r="V137" s="6">
        <f t="shared" si="30"/>
        <v>25.900000000000002</v>
      </c>
      <c r="W137" s="6">
        <f t="shared" si="30"/>
        <v>35.081818181818178</v>
      </c>
      <c r="X137" s="6">
        <f t="shared" si="30"/>
        <v>35.109090909090909</v>
      </c>
      <c r="Y137" s="6">
        <f t="shared" si="30"/>
        <v>41.181818181818187</v>
      </c>
      <c r="Z137" s="6">
        <f t="shared" si="30"/>
        <v>173.5</v>
      </c>
      <c r="AA137" s="6">
        <f t="shared" ref="AA137:AG137" si="31">AVERAGE(AA126:AA136)</f>
        <v>793.4545454545455</v>
      </c>
      <c r="AB137" s="6">
        <f t="shared" si="31"/>
        <v>661.4545454545455</v>
      </c>
      <c r="AC137" s="6">
        <f t="shared" si="31"/>
        <v>584.72727272727275</v>
      </c>
      <c r="AD137" s="6">
        <f t="shared" si="31"/>
        <v>576.09090909090912</v>
      </c>
      <c r="AE137" s="6">
        <f t="shared" si="31"/>
        <v>563.63636363636363</v>
      </c>
      <c r="AF137" s="6">
        <f t="shared" si="31"/>
        <v>557</v>
      </c>
      <c r="AG137" s="6">
        <f t="shared" si="31"/>
        <v>3736.3636363636365</v>
      </c>
      <c r="AH137" s="6"/>
      <c r="AI137" s="7"/>
    </row>
    <row r="138" spans="1:35" ht="15" thickBot="1" x14ac:dyDescent="0.25">
      <c r="A138" s="59" t="s">
        <v>172</v>
      </c>
      <c r="B138" s="60"/>
      <c r="C138" s="60"/>
      <c r="D138" s="10"/>
      <c r="E138" s="9"/>
      <c r="F138" s="10">
        <f>STDEV(F126:F136)/SQRT(11)</f>
        <v>98.929175768232383</v>
      </c>
      <c r="G138" s="10">
        <f t="shared" ref="G138:Z138" si="32">STDEV(G126:G136)/SQRT(11)</f>
        <v>57.682803200988509</v>
      </c>
      <c r="H138" s="10">
        <f t="shared" si="32"/>
        <v>65.099656598604241</v>
      </c>
      <c r="I138" s="10">
        <f t="shared" si="32"/>
        <v>59.49857974553283</v>
      </c>
      <c r="J138" s="10">
        <f t="shared" si="32"/>
        <v>51.576678053246667</v>
      </c>
      <c r="K138" s="10">
        <f t="shared" si="32"/>
        <v>98.789709036772862</v>
      </c>
      <c r="L138" s="10">
        <f t="shared" si="32"/>
        <v>311.46280570694665</v>
      </c>
      <c r="M138" s="10">
        <f t="shared" si="32"/>
        <v>4.7574213447244373</v>
      </c>
      <c r="N138" s="10">
        <f t="shared" si="32"/>
        <v>5.3025800674672352</v>
      </c>
      <c r="O138" s="10">
        <f t="shared" si="32"/>
        <v>3.1286466326618156</v>
      </c>
      <c r="P138" s="10">
        <f t="shared" si="32"/>
        <v>4.7726839824876546</v>
      </c>
      <c r="Q138" s="10">
        <f t="shared" si="32"/>
        <v>3.9653457531656384</v>
      </c>
      <c r="R138" s="10">
        <f t="shared" si="32"/>
        <v>6.7713543452858449</v>
      </c>
      <c r="S138" s="10">
        <f t="shared" si="32"/>
        <v>21.704781055360986</v>
      </c>
      <c r="T138" s="10">
        <f t="shared" si="32"/>
        <v>3.3876855260104191</v>
      </c>
      <c r="U138" s="10">
        <f t="shared" si="32"/>
        <v>5.1514597144967231</v>
      </c>
      <c r="V138" s="10">
        <f t="shared" si="32"/>
        <v>5.7867089092160127</v>
      </c>
      <c r="W138" s="10">
        <f t="shared" si="32"/>
        <v>10.695061036689433</v>
      </c>
      <c r="X138" s="10">
        <f t="shared" si="32"/>
        <v>5.309655947515969</v>
      </c>
      <c r="Y138" s="10">
        <f t="shared" si="32"/>
        <v>9.6038706040071311</v>
      </c>
      <c r="Z138" s="10">
        <f t="shared" si="32"/>
        <v>31.278589831035884</v>
      </c>
      <c r="AA138" s="10">
        <f t="shared" ref="AA138:AG138" si="33">STDEV(AA126:AA136)/SQRT(11)</f>
        <v>102.09312715148972</v>
      </c>
      <c r="AB138" s="10">
        <f t="shared" si="33"/>
        <v>59.379421540457443</v>
      </c>
      <c r="AC138" s="10">
        <f t="shared" si="33"/>
        <v>62.067132410155963</v>
      </c>
      <c r="AD138" s="10">
        <f t="shared" si="33"/>
        <v>47.553693011250616</v>
      </c>
      <c r="AE138" s="10">
        <f t="shared" si="33"/>
        <v>46.979545399571641</v>
      </c>
      <c r="AF138" s="10">
        <f t="shared" si="33"/>
        <v>70.227940567580617</v>
      </c>
      <c r="AG138" s="10">
        <f t="shared" si="33"/>
        <v>318.07381283787419</v>
      </c>
      <c r="AH138" s="10"/>
      <c r="AI138" s="40"/>
    </row>
    <row r="139" spans="1:35" ht="15" thickBot="1" x14ac:dyDescent="0.25"/>
    <row r="140" spans="1:35" x14ac:dyDescent="0.2">
      <c r="A140" s="2" t="s">
        <v>76</v>
      </c>
      <c r="B140" s="3" t="s">
        <v>1</v>
      </c>
      <c r="C140" s="3" t="s">
        <v>82</v>
      </c>
      <c r="D140" s="3" t="s">
        <v>204</v>
      </c>
      <c r="E140" s="3" t="s">
        <v>2</v>
      </c>
      <c r="F140" s="3">
        <v>1516</v>
      </c>
      <c r="G140" s="3">
        <v>1770</v>
      </c>
      <c r="H140" s="3">
        <v>1487</v>
      </c>
      <c r="I140" s="3">
        <v>1367</v>
      </c>
      <c r="J140" s="3">
        <v>1235</v>
      </c>
      <c r="K140" s="3">
        <v>1140</v>
      </c>
      <c r="L140" s="3">
        <v>8515</v>
      </c>
      <c r="M140" s="3">
        <v>27</v>
      </c>
      <c r="N140" s="3">
        <v>47</v>
      </c>
      <c r="O140" s="3">
        <v>19</v>
      </c>
      <c r="P140" s="3">
        <v>41</v>
      </c>
      <c r="Q140" s="3">
        <v>24</v>
      </c>
      <c r="R140" s="3">
        <v>38</v>
      </c>
      <c r="S140" s="3">
        <v>196</v>
      </c>
      <c r="T140" s="3">
        <v>19.8</v>
      </c>
      <c r="U140" s="3">
        <v>45</v>
      </c>
      <c r="V140" s="3">
        <v>60.099999999999994</v>
      </c>
      <c r="W140" s="3">
        <v>48.899999999999963</v>
      </c>
      <c r="X140" s="3">
        <v>161.90000000000003</v>
      </c>
      <c r="Y140" s="3">
        <v>33.5</v>
      </c>
      <c r="Z140" s="3">
        <v>369.2</v>
      </c>
      <c r="AA140" s="3">
        <v>870</v>
      </c>
      <c r="AB140" s="3">
        <v>814</v>
      </c>
      <c r="AC140" s="3">
        <v>444</v>
      </c>
      <c r="AD140" s="3">
        <v>447</v>
      </c>
      <c r="AE140" s="3">
        <v>386</v>
      </c>
      <c r="AF140" s="3">
        <v>449</v>
      </c>
      <c r="AG140" s="3">
        <v>3410</v>
      </c>
      <c r="AH140" s="3"/>
      <c r="AI140" s="4" t="s">
        <v>83</v>
      </c>
    </row>
    <row r="141" spans="1:35" x14ac:dyDescent="0.2">
      <c r="A141" s="5" t="s">
        <v>77</v>
      </c>
      <c r="B141" s="6" t="s">
        <v>1</v>
      </c>
      <c r="C141" s="6" t="s">
        <v>82</v>
      </c>
      <c r="D141" s="6" t="s">
        <v>204</v>
      </c>
      <c r="E141" s="6" t="s">
        <v>2</v>
      </c>
      <c r="F141" s="6">
        <v>1452</v>
      </c>
      <c r="G141" s="6">
        <v>1322</v>
      </c>
      <c r="H141" s="6">
        <v>1307</v>
      </c>
      <c r="I141" s="6">
        <v>775</v>
      </c>
      <c r="J141" s="6">
        <v>808</v>
      </c>
      <c r="K141" s="6">
        <v>575</v>
      </c>
      <c r="L141" s="6">
        <v>6239</v>
      </c>
      <c r="M141" s="6">
        <v>42</v>
      </c>
      <c r="N141" s="6">
        <v>44</v>
      </c>
      <c r="O141" s="6">
        <v>54</v>
      </c>
      <c r="P141" s="6">
        <v>33</v>
      </c>
      <c r="Q141" s="6">
        <v>28</v>
      </c>
      <c r="R141" s="6">
        <v>17</v>
      </c>
      <c r="S141" s="6">
        <v>218</v>
      </c>
      <c r="T141" s="6">
        <v>25.200000000000003</v>
      </c>
      <c r="U141" s="6">
        <v>74.600000000000009</v>
      </c>
      <c r="V141" s="6">
        <v>82.1</v>
      </c>
      <c r="W141" s="6">
        <v>79.200000000000017</v>
      </c>
      <c r="X141" s="6">
        <v>30.199999999999989</v>
      </c>
      <c r="Y141" s="6">
        <v>11.300000000000011</v>
      </c>
      <c r="Z141" s="6">
        <v>302.60000000000002</v>
      </c>
      <c r="AA141" s="6">
        <v>845</v>
      </c>
      <c r="AB141" s="6">
        <v>426</v>
      </c>
      <c r="AC141" s="6">
        <v>444</v>
      </c>
      <c r="AD141" s="6">
        <v>263</v>
      </c>
      <c r="AE141" s="6">
        <v>255</v>
      </c>
      <c r="AF141" s="6">
        <v>194</v>
      </c>
      <c r="AG141" s="6">
        <v>2427</v>
      </c>
      <c r="AH141" s="6"/>
      <c r="AI141" s="7" t="s">
        <v>83</v>
      </c>
    </row>
    <row r="142" spans="1:35" x14ac:dyDescent="0.2">
      <c r="A142" s="5" t="s">
        <v>78</v>
      </c>
      <c r="B142" s="6" t="s">
        <v>1</v>
      </c>
      <c r="C142" s="6" t="s">
        <v>82</v>
      </c>
      <c r="D142" s="6" t="s">
        <v>204</v>
      </c>
      <c r="E142" s="6" t="s">
        <v>2</v>
      </c>
      <c r="F142" s="6">
        <v>954</v>
      </c>
      <c r="G142" s="6">
        <v>1149</v>
      </c>
      <c r="H142" s="6">
        <v>1024</v>
      </c>
      <c r="I142" s="6">
        <v>1146</v>
      </c>
      <c r="J142" s="6">
        <v>1105</v>
      </c>
      <c r="K142" s="6">
        <v>1391</v>
      </c>
      <c r="L142" s="6">
        <v>6769</v>
      </c>
      <c r="M142" s="6">
        <v>22</v>
      </c>
      <c r="N142" s="6">
        <v>15</v>
      </c>
      <c r="O142" s="6">
        <v>18</v>
      </c>
      <c r="P142" s="6">
        <v>24</v>
      </c>
      <c r="Q142" s="6">
        <v>27</v>
      </c>
      <c r="R142" s="6">
        <v>39</v>
      </c>
      <c r="S142" s="6">
        <v>145</v>
      </c>
      <c r="T142" s="6">
        <v>17.100000000000001</v>
      </c>
      <c r="U142" s="6">
        <v>82.700000000000017</v>
      </c>
      <c r="V142" s="6">
        <v>37.799999999999983</v>
      </c>
      <c r="W142" s="6">
        <v>46.499999999999972</v>
      </c>
      <c r="X142" s="6">
        <v>62.400000000000006</v>
      </c>
      <c r="Y142" s="6">
        <v>103.30000000000004</v>
      </c>
      <c r="Z142" s="6">
        <v>349.8</v>
      </c>
      <c r="AA142" s="6">
        <v>685</v>
      </c>
      <c r="AB142" s="6">
        <v>579</v>
      </c>
      <c r="AC142" s="6">
        <v>526</v>
      </c>
      <c r="AD142" s="6">
        <v>456</v>
      </c>
      <c r="AE142" s="6">
        <v>504</v>
      </c>
      <c r="AF142" s="6">
        <v>590</v>
      </c>
      <c r="AG142" s="6">
        <v>3340</v>
      </c>
      <c r="AH142" s="6"/>
      <c r="AI142" s="7" t="s">
        <v>83</v>
      </c>
    </row>
    <row r="143" spans="1:35" x14ac:dyDescent="0.2">
      <c r="A143" s="5" t="s">
        <v>79</v>
      </c>
      <c r="B143" s="6" t="s">
        <v>1</v>
      </c>
      <c r="C143" s="6" t="s">
        <v>82</v>
      </c>
      <c r="D143" s="6" t="s">
        <v>204</v>
      </c>
      <c r="E143" s="6" t="s">
        <v>2</v>
      </c>
      <c r="F143" s="6">
        <v>1335</v>
      </c>
      <c r="G143" s="6">
        <v>1444</v>
      </c>
      <c r="H143" s="6">
        <v>1258</v>
      </c>
      <c r="I143" s="6">
        <v>1147</v>
      </c>
      <c r="J143" s="6">
        <v>1057</v>
      </c>
      <c r="K143" s="6">
        <v>960</v>
      </c>
      <c r="L143" s="6">
        <v>7201</v>
      </c>
      <c r="M143" s="6">
        <v>18</v>
      </c>
      <c r="N143" s="6">
        <v>48</v>
      </c>
      <c r="O143" s="6">
        <v>31</v>
      </c>
      <c r="P143" s="6">
        <v>39</v>
      </c>
      <c r="Q143" s="6">
        <v>32</v>
      </c>
      <c r="R143" s="6">
        <v>34</v>
      </c>
      <c r="S143" s="6">
        <v>202</v>
      </c>
      <c r="T143" s="6">
        <v>8.9</v>
      </c>
      <c r="U143" s="6">
        <v>12.9</v>
      </c>
      <c r="V143" s="6">
        <v>13.600000000000005</v>
      </c>
      <c r="W143" s="6">
        <v>17.299999999999997</v>
      </c>
      <c r="X143" s="6">
        <v>14.500000000000014</v>
      </c>
      <c r="Y143" s="6">
        <v>13</v>
      </c>
      <c r="Z143" s="6">
        <v>80.200000000000017</v>
      </c>
      <c r="AA143" s="6">
        <v>587</v>
      </c>
      <c r="AB143" s="6">
        <v>748</v>
      </c>
      <c r="AC143" s="6">
        <v>583</v>
      </c>
      <c r="AD143" s="6">
        <v>583</v>
      </c>
      <c r="AE143" s="6">
        <v>421</v>
      </c>
      <c r="AF143" s="6">
        <v>296</v>
      </c>
      <c r="AG143" s="6">
        <v>3218</v>
      </c>
      <c r="AH143" s="6"/>
      <c r="AI143" s="7" t="s">
        <v>83</v>
      </c>
    </row>
    <row r="144" spans="1:35" x14ac:dyDescent="0.2">
      <c r="A144" s="5" t="s">
        <v>80</v>
      </c>
      <c r="B144" s="6" t="s">
        <v>1</v>
      </c>
      <c r="C144" s="6" t="s">
        <v>82</v>
      </c>
      <c r="D144" s="6" t="s">
        <v>204</v>
      </c>
      <c r="E144" s="6" t="s">
        <v>2</v>
      </c>
      <c r="F144" s="6">
        <v>1359</v>
      </c>
      <c r="G144" s="6">
        <v>1066</v>
      </c>
      <c r="H144" s="6">
        <v>1150</v>
      </c>
      <c r="I144" s="6">
        <v>1017</v>
      </c>
      <c r="J144" s="6">
        <v>1062</v>
      </c>
      <c r="K144" s="6">
        <v>1098</v>
      </c>
      <c r="L144" s="6">
        <v>6752</v>
      </c>
      <c r="M144" s="6">
        <v>36</v>
      </c>
      <c r="N144" s="6">
        <v>31</v>
      </c>
      <c r="O144" s="6">
        <v>33</v>
      </c>
      <c r="P144" s="6">
        <v>19</v>
      </c>
      <c r="Q144" s="6">
        <v>28</v>
      </c>
      <c r="R144" s="6">
        <v>36</v>
      </c>
      <c r="S144" s="6">
        <v>183</v>
      </c>
      <c r="T144" s="6">
        <v>17.8</v>
      </c>
      <c r="U144" s="6">
        <v>9.1000000000000014</v>
      </c>
      <c r="V144" s="6">
        <v>23.099999999999998</v>
      </c>
      <c r="W144" s="6">
        <v>42.900000000000006</v>
      </c>
      <c r="X144" s="6">
        <v>20.5</v>
      </c>
      <c r="Y144" s="6">
        <v>11.900000000000006</v>
      </c>
      <c r="Z144" s="6">
        <v>125.30000000000001</v>
      </c>
      <c r="AA144" s="6">
        <v>734</v>
      </c>
      <c r="AB144" s="6">
        <v>488</v>
      </c>
      <c r="AC144" s="6">
        <v>449</v>
      </c>
      <c r="AD144" s="6">
        <v>410</v>
      </c>
      <c r="AE144" s="6">
        <v>484</v>
      </c>
      <c r="AF144" s="6">
        <v>486</v>
      </c>
      <c r="AG144" s="6">
        <v>3051</v>
      </c>
      <c r="AH144" s="6"/>
      <c r="AI144" s="7" t="s">
        <v>83</v>
      </c>
    </row>
    <row r="145" spans="1:35" x14ac:dyDescent="0.2">
      <c r="A145" s="5" t="s">
        <v>81</v>
      </c>
      <c r="B145" s="6" t="s">
        <v>1</v>
      </c>
      <c r="C145" s="6" t="s">
        <v>82</v>
      </c>
      <c r="D145" s="6" t="s">
        <v>204</v>
      </c>
      <c r="E145" s="6" t="s">
        <v>2</v>
      </c>
      <c r="F145" s="6">
        <v>2728</v>
      </c>
      <c r="G145" s="6">
        <v>2047</v>
      </c>
      <c r="H145" s="6">
        <v>1925</v>
      </c>
      <c r="I145" s="6">
        <v>1243</v>
      </c>
      <c r="J145" s="6">
        <v>1820</v>
      </c>
      <c r="K145" s="6">
        <v>1381</v>
      </c>
      <c r="L145" s="6">
        <v>11144</v>
      </c>
      <c r="M145" s="6">
        <v>58</v>
      </c>
      <c r="N145" s="6">
        <v>130</v>
      </c>
      <c r="O145" s="6">
        <v>65</v>
      </c>
      <c r="P145" s="6">
        <v>54</v>
      </c>
      <c r="Q145" s="6">
        <v>54</v>
      </c>
      <c r="R145" s="6">
        <v>19</v>
      </c>
      <c r="S145" s="6">
        <v>380</v>
      </c>
      <c r="T145" s="6">
        <v>43.6</v>
      </c>
      <c r="U145" s="6">
        <v>24.499999999999993</v>
      </c>
      <c r="V145" s="6">
        <v>44.500000000000014</v>
      </c>
      <c r="W145" s="6">
        <v>26.700000000000003</v>
      </c>
      <c r="X145" s="6">
        <v>53.599999999999966</v>
      </c>
      <c r="Y145" s="6">
        <v>83.999999999999943</v>
      </c>
      <c r="Z145" s="6">
        <v>276.89999999999992</v>
      </c>
      <c r="AA145" s="6">
        <v>1706</v>
      </c>
      <c r="AB145" s="6">
        <v>1189</v>
      </c>
      <c r="AC145" s="6">
        <v>797</v>
      </c>
      <c r="AD145" s="6">
        <v>462</v>
      </c>
      <c r="AE145" s="6">
        <v>757</v>
      </c>
      <c r="AF145" s="6">
        <v>503</v>
      </c>
      <c r="AG145" s="6">
        <v>5414</v>
      </c>
      <c r="AH145" s="6"/>
      <c r="AI145" s="7" t="s">
        <v>83</v>
      </c>
    </row>
    <row r="146" spans="1:35" x14ac:dyDescent="0.2">
      <c r="A146" s="57" t="s">
        <v>171</v>
      </c>
      <c r="B146" s="58"/>
      <c r="C146" s="58"/>
      <c r="D146" s="6"/>
      <c r="E146" s="8"/>
      <c r="F146" s="6">
        <f>AVERAGE(F140:F145)</f>
        <v>1557.3333333333333</v>
      </c>
      <c r="G146" s="6">
        <f t="shared" ref="G146:Z146" si="34">AVERAGE(G140:G145)</f>
        <v>1466.3333333333333</v>
      </c>
      <c r="H146" s="6">
        <f t="shared" si="34"/>
        <v>1358.5</v>
      </c>
      <c r="I146" s="6">
        <f t="shared" si="34"/>
        <v>1115.8333333333333</v>
      </c>
      <c r="J146" s="6">
        <f t="shared" si="34"/>
        <v>1181.1666666666667</v>
      </c>
      <c r="K146" s="6">
        <f t="shared" si="34"/>
        <v>1090.8333333333333</v>
      </c>
      <c r="L146" s="6">
        <f t="shared" si="34"/>
        <v>7770</v>
      </c>
      <c r="M146" s="6">
        <f t="shared" si="34"/>
        <v>33.833333333333336</v>
      </c>
      <c r="N146" s="6">
        <f t="shared" si="34"/>
        <v>52.5</v>
      </c>
      <c r="O146" s="6">
        <f t="shared" si="34"/>
        <v>36.666666666666664</v>
      </c>
      <c r="P146" s="6">
        <f t="shared" si="34"/>
        <v>35</v>
      </c>
      <c r="Q146" s="6">
        <f t="shared" si="34"/>
        <v>32.166666666666664</v>
      </c>
      <c r="R146" s="6">
        <f t="shared" si="34"/>
        <v>30.5</v>
      </c>
      <c r="S146" s="6">
        <f t="shared" si="34"/>
        <v>220.66666666666666</v>
      </c>
      <c r="T146" s="6">
        <f t="shared" si="34"/>
        <v>22.066666666666666</v>
      </c>
      <c r="U146" s="6">
        <f t="shared" si="34"/>
        <v>41.466666666666669</v>
      </c>
      <c r="V146" s="6">
        <f t="shared" si="34"/>
        <v>43.533333333333331</v>
      </c>
      <c r="W146" s="6">
        <f t="shared" si="34"/>
        <v>43.583333333333321</v>
      </c>
      <c r="X146" s="6">
        <f t="shared" si="34"/>
        <v>57.183333333333337</v>
      </c>
      <c r="Y146" s="6">
        <f t="shared" si="34"/>
        <v>42.833333333333336</v>
      </c>
      <c r="Z146" s="6">
        <f t="shared" si="34"/>
        <v>250.66666666666663</v>
      </c>
      <c r="AA146" s="6">
        <f t="shared" ref="AA146:AG146" si="35">AVERAGE(AA140:AA145)</f>
        <v>904.5</v>
      </c>
      <c r="AB146" s="6">
        <f t="shared" si="35"/>
        <v>707.33333333333337</v>
      </c>
      <c r="AC146" s="6">
        <f t="shared" si="35"/>
        <v>540.5</v>
      </c>
      <c r="AD146" s="6">
        <f t="shared" si="35"/>
        <v>436.83333333333331</v>
      </c>
      <c r="AE146" s="6">
        <f t="shared" si="35"/>
        <v>467.83333333333331</v>
      </c>
      <c r="AF146" s="6">
        <f t="shared" si="35"/>
        <v>419.66666666666669</v>
      </c>
      <c r="AG146" s="6">
        <f t="shared" si="35"/>
        <v>3476.6666666666665</v>
      </c>
      <c r="AH146" s="6"/>
      <c r="AI146" s="7"/>
    </row>
    <row r="147" spans="1:35" ht="15" thickBot="1" x14ac:dyDescent="0.25">
      <c r="A147" s="59" t="s">
        <v>172</v>
      </c>
      <c r="B147" s="60"/>
      <c r="C147" s="60"/>
      <c r="D147" s="10"/>
      <c r="E147" s="9"/>
      <c r="F147" s="10">
        <f>STDEV(F140:F145)/SQRT(6)</f>
        <v>247.38925693013528</v>
      </c>
      <c r="G147" s="10">
        <f t="shared" ref="G147:Z147" si="36">STDEV(G140:G145)/SQRT(6)</f>
        <v>154.02222061911868</v>
      </c>
      <c r="H147" s="10">
        <f t="shared" si="36"/>
        <v>129.81390526442075</v>
      </c>
      <c r="I147" s="10">
        <f t="shared" si="36"/>
        <v>83.080850848903623</v>
      </c>
      <c r="J147" s="10">
        <f t="shared" si="36"/>
        <v>139.72339738847526</v>
      </c>
      <c r="K147" s="10">
        <f t="shared" si="36"/>
        <v>123.8233733096372</v>
      </c>
      <c r="L147" s="10">
        <f t="shared" si="36"/>
        <v>744.87019003313594</v>
      </c>
      <c r="M147" s="10">
        <f t="shared" si="36"/>
        <v>6.0355428734934673</v>
      </c>
      <c r="N147" s="10">
        <f t="shared" si="36"/>
        <v>16.327379867367984</v>
      </c>
      <c r="O147" s="10">
        <f t="shared" si="36"/>
        <v>7.7660228631591801</v>
      </c>
      <c r="P147" s="10">
        <f t="shared" si="36"/>
        <v>5.1445764321921272</v>
      </c>
      <c r="Q147" s="10">
        <f t="shared" si="36"/>
        <v>4.4901125944803555</v>
      </c>
      <c r="R147" s="10">
        <f t="shared" si="36"/>
        <v>4.0228513933941601</v>
      </c>
      <c r="S147" s="10">
        <f t="shared" si="36"/>
        <v>33.414235156757826</v>
      </c>
      <c r="T147" s="10">
        <f t="shared" si="36"/>
        <v>4.8127377286160575</v>
      </c>
      <c r="U147" s="10">
        <f t="shared" si="36"/>
        <v>12.860810411651537</v>
      </c>
      <c r="V147" s="10">
        <f t="shared" si="36"/>
        <v>10.18032961701689</v>
      </c>
      <c r="W147" s="10">
        <f t="shared" si="36"/>
        <v>8.7209485977412111</v>
      </c>
      <c r="X147" s="10">
        <f t="shared" si="36"/>
        <v>22.286968040638566</v>
      </c>
      <c r="Y147" s="10">
        <f t="shared" si="36"/>
        <v>16.612518706619351</v>
      </c>
      <c r="Z147" s="10">
        <f t="shared" si="36"/>
        <v>49.002895606053521</v>
      </c>
      <c r="AA147" s="10">
        <f t="shared" ref="AA147:AG147" si="37">STDEV(AA140:AA145)/SQRT(6)</f>
        <v>165.85028389082328</v>
      </c>
      <c r="AB147" s="10">
        <f t="shared" si="37"/>
        <v>113.8360419394686</v>
      </c>
      <c r="AC147" s="10">
        <f t="shared" si="37"/>
        <v>56.215507943389909</v>
      </c>
      <c r="AD147" s="10">
        <f t="shared" si="37"/>
        <v>42.192745558659432</v>
      </c>
      <c r="AE147" s="10">
        <f t="shared" si="37"/>
        <v>68.160309402010313</v>
      </c>
      <c r="AF147" s="10">
        <f t="shared" si="37"/>
        <v>59.843499600578525</v>
      </c>
      <c r="AG147" s="10">
        <f t="shared" si="37"/>
        <v>413.37163801004903</v>
      </c>
      <c r="AH147" s="10"/>
      <c r="AI147" s="29"/>
    </row>
    <row r="148" spans="1:35" ht="15" thickBot="1" x14ac:dyDescent="0.25"/>
    <row r="149" spans="1:35" x14ac:dyDescent="0.2">
      <c r="A149" s="2" t="s">
        <v>84</v>
      </c>
      <c r="B149" s="3" t="s">
        <v>85</v>
      </c>
      <c r="C149" s="3" t="s">
        <v>217</v>
      </c>
      <c r="D149" s="3" t="s">
        <v>218</v>
      </c>
      <c r="E149" s="3" t="s">
        <v>86</v>
      </c>
      <c r="F149" s="3">
        <v>780</v>
      </c>
      <c r="G149" s="3">
        <v>1126</v>
      </c>
      <c r="H149" s="3">
        <v>974</v>
      </c>
      <c r="I149" s="3">
        <v>1157</v>
      </c>
      <c r="J149" s="3">
        <v>1096</v>
      </c>
      <c r="K149" s="3">
        <v>1065</v>
      </c>
      <c r="L149" s="3">
        <v>6198</v>
      </c>
      <c r="M149" s="3">
        <v>4</v>
      </c>
      <c r="N149" s="3">
        <v>4</v>
      </c>
      <c r="O149" s="3">
        <v>6</v>
      </c>
      <c r="P149" s="3">
        <v>19</v>
      </c>
      <c r="Q149" s="3">
        <v>14</v>
      </c>
      <c r="R149" s="3">
        <v>22</v>
      </c>
      <c r="S149" s="3">
        <v>69</v>
      </c>
      <c r="T149" s="3">
        <v>139.4</v>
      </c>
      <c r="U149" s="3">
        <v>23.2</v>
      </c>
      <c r="V149" s="3">
        <v>28.900000000000002</v>
      </c>
      <c r="W149" s="3">
        <v>63.7</v>
      </c>
      <c r="X149" s="3">
        <v>56.2</v>
      </c>
      <c r="Y149" s="3">
        <v>58.400000000000006</v>
      </c>
      <c r="Z149" s="3">
        <v>369.8</v>
      </c>
      <c r="AA149" s="3">
        <v>227</v>
      </c>
      <c r="AB149" s="3">
        <v>554</v>
      </c>
      <c r="AC149" s="3">
        <v>476</v>
      </c>
      <c r="AD149" s="3">
        <v>694</v>
      </c>
      <c r="AE149" s="3">
        <v>670</v>
      </c>
      <c r="AF149" s="3">
        <v>637</v>
      </c>
      <c r="AG149" s="3">
        <v>3258</v>
      </c>
      <c r="AH149" s="3"/>
      <c r="AI149" s="4" t="s">
        <v>109</v>
      </c>
    </row>
    <row r="150" spans="1:35" x14ac:dyDescent="0.2">
      <c r="A150" s="5" t="s">
        <v>87</v>
      </c>
      <c r="B150" s="6" t="s">
        <v>85</v>
      </c>
      <c r="C150" s="6" t="s">
        <v>217</v>
      </c>
      <c r="D150" s="6" t="s">
        <v>218</v>
      </c>
      <c r="E150" s="6" t="s">
        <v>86</v>
      </c>
      <c r="F150" s="6">
        <v>966</v>
      </c>
      <c r="G150" s="6">
        <v>929</v>
      </c>
      <c r="H150" s="6">
        <v>640</v>
      </c>
      <c r="I150" s="6">
        <v>789</v>
      </c>
      <c r="J150" s="6">
        <v>951</v>
      </c>
      <c r="K150" s="6">
        <v>737</v>
      </c>
      <c r="L150" s="6">
        <v>5012</v>
      </c>
      <c r="M150" s="6">
        <v>4</v>
      </c>
      <c r="N150" s="6">
        <v>4</v>
      </c>
      <c r="O150" s="6">
        <v>7</v>
      </c>
      <c r="P150" s="6">
        <v>16</v>
      </c>
      <c r="Q150" s="6">
        <v>11</v>
      </c>
      <c r="R150" s="6">
        <v>14</v>
      </c>
      <c r="S150" s="6">
        <v>56</v>
      </c>
      <c r="T150" s="6">
        <v>49.5</v>
      </c>
      <c r="U150" s="6">
        <v>12.299999999999999</v>
      </c>
      <c r="V150" s="6">
        <v>5.6999999999999993</v>
      </c>
      <c r="W150" s="6">
        <v>15.700000000000001</v>
      </c>
      <c r="X150" s="6">
        <v>26.5</v>
      </c>
      <c r="Y150" s="6">
        <v>11.2</v>
      </c>
      <c r="Z150" s="6">
        <v>120.9</v>
      </c>
      <c r="AA150" s="6">
        <v>339</v>
      </c>
      <c r="AB150" s="6">
        <v>447</v>
      </c>
      <c r="AC150" s="6">
        <v>294</v>
      </c>
      <c r="AD150" s="6">
        <v>421</v>
      </c>
      <c r="AE150" s="6">
        <v>526</v>
      </c>
      <c r="AF150" s="6">
        <v>396</v>
      </c>
      <c r="AG150" s="6">
        <v>2423</v>
      </c>
      <c r="AH150" s="6"/>
      <c r="AI150" s="7" t="s">
        <v>109</v>
      </c>
    </row>
    <row r="151" spans="1:35" x14ac:dyDescent="0.2">
      <c r="A151" s="5" t="s">
        <v>88</v>
      </c>
      <c r="B151" s="6" t="s">
        <v>85</v>
      </c>
      <c r="C151" s="6" t="s">
        <v>217</v>
      </c>
      <c r="D151" s="6" t="s">
        <v>218</v>
      </c>
      <c r="E151" s="6" t="s">
        <v>86</v>
      </c>
      <c r="F151" s="6">
        <v>987</v>
      </c>
      <c r="G151" s="6">
        <v>597</v>
      </c>
      <c r="H151" s="6">
        <v>579</v>
      </c>
      <c r="I151" s="6">
        <v>505</v>
      </c>
      <c r="J151" s="6">
        <v>587</v>
      </c>
      <c r="K151" s="6">
        <v>821</v>
      </c>
      <c r="L151" s="6">
        <v>4076</v>
      </c>
      <c r="M151" s="6">
        <v>2</v>
      </c>
      <c r="N151" s="6">
        <v>0</v>
      </c>
      <c r="O151" s="6">
        <v>4</v>
      </c>
      <c r="P151" s="6">
        <v>2</v>
      </c>
      <c r="Q151" s="6">
        <v>3</v>
      </c>
      <c r="R151" s="6">
        <v>4</v>
      </c>
      <c r="S151" s="6">
        <v>15</v>
      </c>
      <c r="T151" s="6">
        <v>19.899999999999999</v>
      </c>
      <c r="U151" s="6">
        <v>1.1000000000000001</v>
      </c>
      <c r="V151" s="6">
        <v>0</v>
      </c>
      <c r="W151" s="6">
        <v>2.2000000000000002</v>
      </c>
      <c r="X151" s="6">
        <v>0</v>
      </c>
      <c r="Y151" s="6">
        <v>2.2000000000000002</v>
      </c>
      <c r="Z151" s="6">
        <v>25.4</v>
      </c>
      <c r="AA151" s="6">
        <v>570</v>
      </c>
      <c r="AB151" s="6">
        <v>226</v>
      </c>
      <c r="AC151" s="6">
        <v>264</v>
      </c>
      <c r="AD151" s="6">
        <v>169</v>
      </c>
      <c r="AE151" s="6">
        <v>254</v>
      </c>
      <c r="AF151" s="6">
        <v>676</v>
      </c>
      <c r="AG151" s="6">
        <v>2159</v>
      </c>
      <c r="AH151" s="6"/>
      <c r="AI151" s="7" t="s">
        <v>109</v>
      </c>
    </row>
    <row r="152" spans="1:35" x14ac:dyDescent="0.2">
      <c r="A152" s="5" t="s">
        <v>89</v>
      </c>
      <c r="B152" s="6" t="s">
        <v>85</v>
      </c>
      <c r="C152" s="6" t="s">
        <v>217</v>
      </c>
      <c r="D152" s="6" t="s">
        <v>218</v>
      </c>
      <c r="E152" s="6" t="s">
        <v>86</v>
      </c>
      <c r="F152" s="6">
        <v>1082</v>
      </c>
      <c r="G152" s="6">
        <v>966</v>
      </c>
      <c r="H152" s="6">
        <v>1043</v>
      </c>
      <c r="I152" s="6">
        <v>1058</v>
      </c>
      <c r="J152" s="6">
        <v>975</v>
      </c>
      <c r="K152" s="6">
        <v>842</v>
      </c>
      <c r="L152" s="6">
        <v>5966</v>
      </c>
      <c r="M152" s="6">
        <v>15</v>
      </c>
      <c r="N152" s="6">
        <v>36</v>
      </c>
      <c r="O152" s="6">
        <v>38</v>
      </c>
      <c r="P152" s="6">
        <v>30</v>
      </c>
      <c r="Q152" s="6">
        <v>26</v>
      </c>
      <c r="R152" s="6">
        <v>31</v>
      </c>
      <c r="S152" s="6">
        <v>176</v>
      </c>
      <c r="T152" s="6">
        <v>16.100000000000001</v>
      </c>
      <c r="U152" s="6">
        <v>1.5999999999999999</v>
      </c>
      <c r="V152" s="6">
        <v>13.7</v>
      </c>
      <c r="W152" s="6">
        <v>28.2</v>
      </c>
      <c r="X152" s="6">
        <v>19.899999999999999</v>
      </c>
      <c r="Y152" s="6">
        <v>21.200000000000003</v>
      </c>
      <c r="Z152" s="6">
        <v>100.7</v>
      </c>
      <c r="AA152" s="6">
        <v>497</v>
      </c>
      <c r="AB152" s="6">
        <v>687</v>
      </c>
      <c r="AC152" s="6">
        <v>664</v>
      </c>
      <c r="AD152" s="6">
        <v>563</v>
      </c>
      <c r="AE152" s="6">
        <v>596</v>
      </c>
      <c r="AF152" s="6">
        <v>546</v>
      </c>
      <c r="AG152" s="6">
        <v>3553</v>
      </c>
      <c r="AH152" s="6"/>
      <c r="AI152" s="7" t="s">
        <v>109</v>
      </c>
    </row>
    <row r="153" spans="1:35" x14ac:dyDescent="0.2">
      <c r="A153" s="5" t="s">
        <v>90</v>
      </c>
      <c r="B153" s="6" t="s">
        <v>85</v>
      </c>
      <c r="C153" s="6" t="s">
        <v>217</v>
      </c>
      <c r="D153" s="6" t="s">
        <v>218</v>
      </c>
      <c r="E153" s="6" t="s">
        <v>86</v>
      </c>
      <c r="F153" s="6">
        <v>1469</v>
      </c>
      <c r="G153" s="6">
        <v>1245</v>
      </c>
      <c r="H153" s="6">
        <v>1147</v>
      </c>
      <c r="I153" s="6">
        <v>887</v>
      </c>
      <c r="J153" s="6">
        <v>920</v>
      </c>
      <c r="K153" s="6">
        <v>883</v>
      </c>
      <c r="L153" s="6">
        <v>6551</v>
      </c>
      <c r="M153" s="6">
        <v>18</v>
      </c>
      <c r="N153" s="6">
        <v>30</v>
      </c>
      <c r="O153" s="6">
        <v>34</v>
      </c>
      <c r="P153" s="6">
        <v>49</v>
      </c>
      <c r="Q153" s="6">
        <v>38</v>
      </c>
      <c r="R153" s="6">
        <v>43</v>
      </c>
      <c r="S153" s="6">
        <v>212</v>
      </c>
      <c r="T153" s="6">
        <v>27.9</v>
      </c>
      <c r="U153" s="6">
        <v>11.7</v>
      </c>
      <c r="V153" s="6">
        <v>31.8</v>
      </c>
      <c r="W153" s="6">
        <v>14.399999999999999</v>
      </c>
      <c r="X153" s="6">
        <v>25.2</v>
      </c>
      <c r="Y153" s="6">
        <v>22</v>
      </c>
      <c r="Z153" s="6">
        <v>132.99999999999997</v>
      </c>
      <c r="AA153" s="6">
        <v>1003</v>
      </c>
      <c r="AB153" s="6">
        <v>716</v>
      </c>
      <c r="AC153" s="6">
        <v>532</v>
      </c>
      <c r="AD153" s="6">
        <v>544</v>
      </c>
      <c r="AE153" s="6">
        <v>578</v>
      </c>
      <c r="AF153" s="6">
        <v>447</v>
      </c>
      <c r="AG153" s="6">
        <v>3820</v>
      </c>
      <c r="AH153" s="6"/>
      <c r="AI153" s="7" t="s">
        <v>109</v>
      </c>
    </row>
    <row r="154" spans="1:35" x14ac:dyDescent="0.2">
      <c r="A154" s="5" t="s">
        <v>91</v>
      </c>
      <c r="B154" s="6" t="s">
        <v>85</v>
      </c>
      <c r="C154" s="6" t="s">
        <v>217</v>
      </c>
      <c r="D154" s="6" t="s">
        <v>218</v>
      </c>
      <c r="E154" s="6" t="s">
        <v>86</v>
      </c>
      <c r="F154" s="6">
        <v>625</v>
      </c>
      <c r="G154" s="6">
        <v>629</v>
      </c>
      <c r="H154" s="6">
        <v>640</v>
      </c>
      <c r="I154" s="6">
        <v>914</v>
      </c>
      <c r="J154" s="6">
        <v>934</v>
      </c>
      <c r="K154" s="6">
        <v>656</v>
      </c>
      <c r="L154" s="6">
        <v>4398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26.9</v>
      </c>
      <c r="U154" s="6">
        <v>0</v>
      </c>
      <c r="V154" s="6">
        <v>0</v>
      </c>
      <c r="W154" s="6">
        <v>2.1</v>
      </c>
      <c r="X154" s="6">
        <v>1.2</v>
      </c>
      <c r="Y154" s="6">
        <v>4.9000000000000004</v>
      </c>
      <c r="Z154" s="6">
        <v>35.1</v>
      </c>
      <c r="AA154" s="6">
        <v>123</v>
      </c>
      <c r="AB154" s="6">
        <v>189</v>
      </c>
      <c r="AC154" s="6">
        <v>169</v>
      </c>
      <c r="AD154" s="6">
        <v>367</v>
      </c>
      <c r="AE154" s="6">
        <v>554</v>
      </c>
      <c r="AF154" s="6">
        <v>403</v>
      </c>
      <c r="AG154" s="6">
        <v>1805</v>
      </c>
      <c r="AH154" s="6"/>
      <c r="AI154" s="7" t="s">
        <v>109</v>
      </c>
    </row>
    <row r="155" spans="1:35" x14ac:dyDescent="0.2">
      <c r="A155" s="5" t="s">
        <v>92</v>
      </c>
      <c r="B155" s="6" t="s">
        <v>85</v>
      </c>
      <c r="C155" s="6" t="s">
        <v>217</v>
      </c>
      <c r="D155" s="6" t="s">
        <v>218</v>
      </c>
      <c r="E155" s="6" t="s">
        <v>86</v>
      </c>
      <c r="F155" s="6">
        <v>1788</v>
      </c>
      <c r="G155" s="6">
        <v>1146</v>
      </c>
      <c r="H155" s="6">
        <v>780</v>
      </c>
      <c r="I155" s="6">
        <v>723</v>
      </c>
      <c r="J155" s="6">
        <v>543</v>
      </c>
      <c r="K155" s="6">
        <v>587</v>
      </c>
      <c r="L155" s="6">
        <v>5567</v>
      </c>
      <c r="M155" s="6">
        <v>0</v>
      </c>
      <c r="N155" s="6">
        <v>7</v>
      </c>
      <c r="O155" s="6">
        <v>11</v>
      </c>
      <c r="P155" s="6">
        <v>23</v>
      </c>
      <c r="Q155" s="6">
        <v>22</v>
      </c>
      <c r="R155" s="6">
        <v>16</v>
      </c>
      <c r="S155" s="6">
        <v>79</v>
      </c>
      <c r="T155" s="6">
        <v>19.399999999999999</v>
      </c>
      <c r="U155" s="6">
        <v>50.29999999999999</v>
      </c>
      <c r="V155" s="6">
        <v>43.5</v>
      </c>
      <c r="W155" s="6">
        <v>77.400000000000006</v>
      </c>
      <c r="X155" s="6">
        <v>36</v>
      </c>
      <c r="Y155" s="6">
        <v>28.799999999999997</v>
      </c>
      <c r="Z155" s="6">
        <v>255.40000000000003</v>
      </c>
      <c r="AA155" s="6">
        <v>883</v>
      </c>
      <c r="AB155" s="6">
        <v>561</v>
      </c>
      <c r="AC155" s="6">
        <v>351</v>
      </c>
      <c r="AD155" s="6">
        <v>343</v>
      </c>
      <c r="AE155" s="6">
        <v>276</v>
      </c>
      <c r="AF155" s="6">
        <v>328</v>
      </c>
      <c r="AG155" s="6">
        <v>2742</v>
      </c>
      <c r="AH155" s="6"/>
      <c r="AI155" s="7" t="s">
        <v>109</v>
      </c>
    </row>
    <row r="156" spans="1:35" x14ac:dyDescent="0.2">
      <c r="A156" s="5" t="s">
        <v>93</v>
      </c>
      <c r="B156" s="6" t="s">
        <v>85</v>
      </c>
      <c r="C156" s="6" t="s">
        <v>217</v>
      </c>
      <c r="D156" s="6" t="s">
        <v>218</v>
      </c>
      <c r="E156" s="6" t="s">
        <v>86</v>
      </c>
      <c r="F156" s="6">
        <v>559</v>
      </c>
      <c r="G156" s="6">
        <v>694</v>
      </c>
      <c r="H156" s="6">
        <v>862</v>
      </c>
      <c r="I156" s="6">
        <v>705</v>
      </c>
      <c r="J156" s="6">
        <v>748</v>
      </c>
      <c r="K156" s="6">
        <v>821</v>
      </c>
      <c r="L156" s="6">
        <v>4389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82.6</v>
      </c>
      <c r="U156" s="6">
        <v>0</v>
      </c>
      <c r="V156" s="6">
        <v>1.6</v>
      </c>
      <c r="W156" s="6">
        <v>1.2</v>
      </c>
      <c r="X156" s="6">
        <v>0</v>
      </c>
      <c r="Y156" s="6">
        <v>0</v>
      </c>
      <c r="Z156" s="6">
        <v>85.399999999999991</v>
      </c>
      <c r="AA156" s="6">
        <v>155</v>
      </c>
      <c r="AB156" s="6">
        <v>160</v>
      </c>
      <c r="AC156" s="6">
        <v>353</v>
      </c>
      <c r="AD156" s="6">
        <v>290</v>
      </c>
      <c r="AE156" s="6">
        <v>479</v>
      </c>
      <c r="AF156" s="6">
        <v>350</v>
      </c>
      <c r="AG156" s="6">
        <v>1787</v>
      </c>
      <c r="AH156" s="6"/>
      <c r="AI156" s="7" t="s">
        <v>109</v>
      </c>
    </row>
    <row r="157" spans="1:35" x14ac:dyDescent="0.2">
      <c r="A157" s="5" t="s">
        <v>94</v>
      </c>
      <c r="B157" s="6" t="s">
        <v>85</v>
      </c>
      <c r="C157" s="6" t="s">
        <v>217</v>
      </c>
      <c r="D157" s="6" t="s">
        <v>218</v>
      </c>
      <c r="E157" s="6" t="s">
        <v>86</v>
      </c>
      <c r="F157" s="6">
        <v>781</v>
      </c>
      <c r="G157" s="6">
        <v>711</v>
      </c>
      <c r="H157" s="6">
        <v>1069</v>
      </c>
      <c r="I157" s="6">
        <v>765</v>
      </c>
      <c r="J157" s="6">
        <v>777</v>
      </c>
      <c r="K157" s="6">
        <v>475</v>
      </c>
      <c r="L157" s="6">
        <v>4578</v>
      </c>
      <c r="M157" s="6">
        <v>0</v>
      </c>
      <c r="N157" s="6">
        <v>2</v>
      </c>
      <c r="O157" s="6">
        <v>1</v>
      </c>
      <c r="P157" s="6">
        <v>2</v>
      </c>
      <c r="Q157" s="6">
        <v>1</v>
      </c>
      <c r="R157" s="6">
        <v>5</v>
      </c>
      <c r="S157" s="6">
        <v>11</v>
      </c>
      <c r="T157" s="6">
        <v>64</v>
      </c>
      <c r="U157" s="6">
        <v>1.3</v>
      </c>
      <c r="V157" s="6">
        <v>0</v>
      </c>
      <c r="W157" s="6">
        <v>10.199999999999999</v>
      </c>
      <c r="X157" s="6">
        <v>6</v>
      </c>
      <c r="Y157" s="6">
        <v>7.5</v>
      </c>
      <c r="Z157" s="6">
        <v>88.999999999999986</v>
      </c>
      <c r="AA157" s="6">
        <v>190</v>
      </c>
      <c r="AB157" s="6">
        <v>229</v>
      </c>
      <c r="AC157" s="6">
        <v>503</v>
      </c>
      <c r="AD157" s="6">
        <v>446</v>
      </c>
      <c r="AE157" s="6">
        <v>353</v>
      </c>
      <c r="AF157" s="6">
        <v>271</v>
      </c>
      <c r="AG157" s="6">
        <v>1992</v>
      </c>
      <c r="AH157" s="6"/>
      <c r="AI157" s="7" t="s">
        <v>109</v>
      </c>
    </row>
    <row r="158" spans="1:35" x14ac:dyDescent="0.2">
      <c r="A158" s="5" t="s">
        <v>95</v>
      </c>
      <c r="B158" s="6" t="s">
        <v>85</v>
      </c>
      <c r="C158" s="6" t="s">
        <v>217</v>
      </c>
      <c r="D158" s="6" t="s">
        <v>218</v>
      </c>
      <c r="E158" s="6" t="s">
        <v>86</v>
      </c>
      <c r="F158" s="6">
        <v>918</v>
      </c>
      <c r="G158" s="6">
        <v>937</v>
      </c>
      <c r="H158" s="6">
        <v>788</v>
      </c>
      <c r="I158" s="6">
        <v>731</v>
      </c>
      <c r="J158" s="6">
        <v>821</v>
      </c>
      <c r="K158" s="6">
        <v>793</v>
      </c>
      <c r="L158" s="6">
        <v>4988</v>
      </c>
      <c r="M158" s="6">
        <v>0</v>
      </c>
      <c r="N158" s="6">
        <v>1</v>
      </c>
      <c r="O158" s="6">
        <v>5</v>
      </c>
      <c r="P158" s="6">
        <v>8</v>
      </c>
      <c r="Q158" s="6">
        <v>22</v>
      </c>
      <c r="R158" s="6">
        <v>26</v>
      </c>
      <c r="S158" s="6">
        <v>62</v>
      </c>
      <c r="T158" s="6">
        <v>147.80000000000001</v>
      </c>
      <c r="U158" s="6">
        <v>5.3000000000000007</v>
      </c>
      <c r="V158" s="6">
        <v>18</v>
      </c>
      <c r="W158" s="6">
        <v>13.2</v>
      </c>
      <c r="X158" s="6">
        <v>17.2</v>
      </c>
      <c r="Y158" s="6">
        <v>23</v>
      </c>
      <c r="Z158" s="6">
        <v>224.49999999999994</v>
      </c>
      <c r="AA158" s="6">
        <v>330</v>
      </c>
      <c r="AB158" s="6">
        <v>797</v>
      </c>
      <c r="AC158" s="6">
        <v>681</v>
      </c>
      <c r="AD158" s="6">
        <v>636</v>
      </c>
      <c r="AE158" s="6">
        <v>769</v>
      </c>
      <c r="AF158" s="6">
        <v>795</v>
      </c>
      <c r="AG158" s="6">
        <v>4008</v>
      </c>
      <c r="AH158" s="6"/>
      <c r="AI158" s="7" t="s">
        <v>109</v>
      </c>
    </row>
    <row r="159" spans="1:35" x14ac:dyDescent="0.2">
      <c r="A159" s="5" t="s">
        <v>96</v>
      </c>
      <c r="B159" s="6" t="s">
        <v>85</v>
      </c>
      <c r="C159" s="6" t="s">
        <v>217</v>
      </c>
      <c r="D159" s="6" t="s">
        <v>218</v>
      </c>
      <c r="E159" s="6" t="s">
        <v>86</v>
      </c>
      <c r="F159" s="6">
        <v>809</v>
      </c>
      <c r="G159" s="6">
        <v>830</v>
      </c>
      <c r="H159" s="6">
        <v>633</v>
      </c>
      <c r="I159" s="6">
        <v>665</v>
      </c>
      <c r="J159" s="6">
        <v>560</v>
      </c>
      <c r="K159" s="6">
        <v>572</v>
      </c>
      <c r="L159" s="6">
        <v>4069</v>
      </c>
      <c r="M159" s="6">
        <v>0</v>
      </c>
      <c r="N159" s="6">
        <v>0</v>
      </c>
      <c r="O159" s="6">
        <v>0</v>
      </c>
      <c r="P159" s="6">
        <v>0</v>
      </c>
      <c r="Q159" s="6">
        <v>4</v>
      </c>
      <c r="R159" s="6">
        <v>1</v>
      </c>
      <c r="S159" s="6">
        <v>5</v>
      </c>
      <c r="T159" s="6">
        <v>160.69999999999999</v>
      </c>
      <c r="U159" s="6">
        <v>17.8</v>
      </c>
      <c r="V159" s="6">
        <v>6.8</v>
      </c>
      <c r="W159" s="6">
        <v>35.5</v>
      </c>
      <c r="X159" s="6">
        <v>17.299999999999997</v>
      </c>
      <c r="Y159" s="6">
        <v>18.8</v>
      </c>
      <c r="Z159" s="6">
        <v>256.89999999999998</v>
      </c>
      <c r="AA159" s="6">
        <v>268</v>
      </c>
      <c r="AB159" s="6">
        <v>281</v>
      </c>
      <c r="AC159" s="6">
        <v>259</v>
      </c>
      <c r="AD159" s="6">
        <v>391</v>
      </c>
      <c r="AE159" s="6">
        <v>280</v>
      </c>
      <c r="AF159" s="6">
        <v>299</v>
      </c>
      <c r="AG159" s="6">
        <v>1778</v>
      </c>
      <c r="AH159" s="6"/>
      <c r="AI159" s="7" t="s">
        <v>109</v>
      </c>
    </row>
    <row r="160" spans="1:35" x14ac:dyDescent="0.2">
      <c r="A160" s="5" t="s">
        <v>97</v>
      </c>
      <c r="B160" s="6" t="s">
        <v>1</v>
      </c>
      <c r="C160" s="6" t="s">
        <v>217</v>
      </c>
      <c r="D160" s="6" t="s">
        <v>218</v>
      </c>
      <c r="E160" s="6" t="s">
        <v>86</v>
      </c>
      <c r="F160" s="6">
        <v>983</v>
      </c>
      <c r="G160" s="6">
        <v>1108</v>
      </c>
      <c r="H160" s="6">
        <v>965</v>
      </c>
      <c r="I160" s="6">
        <v>904</v>
      </c>
      <c r="J160" s="6">
        <v>968</v>
      </c>
      <c r="K160" s="6">
        <v>735</v>
      </c>
      <c r="L160" s="6">
        <v>5663</v>
      </c>
      <c r="M160" s="6">
        <v>16</v>
      </c>
      <c r="N160" s="6">
        <v>32</v>
      </c>
      <c r="O160" s="6">
        <v>41</v>
      </c>
      <c r="P160" s="6">
        <v>38</v>
      </c>
      <c r="Q160" s="6">
        <v>51</v>
      </c>
      <c r="R160" s="6">
        <v>32</v>
      </c>
      <c r="S160" s="6">
        <v>210</v>
      </c>
      <c r="T160" s="6">
        <v>33.700000000000003</v>
      </c>
      <c r="U160" s="6">
        <v>22.2</v>
      </c>
      <c r="V160" s="6">
        <v>19.100000000000001</v>
      </c>
      <c r="W160" s="6">
        <v>27.599999999999998</v>
      </c>
      <c r="X160" s="6">
        <v>32.5</v>
      </c>
      <c r="Y160" s="6">
        <v>12.4</v>
      </c>
      <c r="Z160" s="6">
        <v>147.5</v>
      </c>
      <c r="AA160" s="6">
        <v>292</v>
      </c>
      <c r="AB160" s="6">
        <v>387</v>
      </c>
      <c r="AC160" s="6">
        <v>289</v>
      </c>
      <c r="AD160" s="6">
        <v>328</v>
      </c>
      <c r="AE160" s="6">
        <v>344</v>
      </c>
      <c r="AF160" s="6">
        <v>285</v>
      </c>
      <c r="AG160" s="6">
        <v>1925</v>
      </c>
      <c r="AH160" s="6"/>
      <c r="AI160" s="7" t="s">
        <v>109</v>
      </c>
    </row>
    <row r="161" spans="1:35" x14ac:dyDescent="0.2">
      <c r="A161" s="5" t="s">
        <v>98</v>
      </c>
      <c r="B161" s="6" t="s">
        <v>1</v>
      </c>
      <c r="C161" s="6" t="s">
        <v>217</v>
      </c>
      <c r="D161" s="6" t="s">
        <v>218</v>
      </c>
      <c r="E161" s="6" t="s">
        <v>86</v>
      </c>
      <c r="F161" s="6">
        <v>591</v>
      </c>
      <c r="G161" s="6">
        <v>1205</v>
      </c>
      <c r="H161" s="6">
        <v>1212</v>
      </c>
      <c r="I161" s="6">
        <v>1166</v>
      </c>
      <c r="J161" s="6">
        <v>938</v>
      </c>
      <c r="K161" s="6">
        <v>906</v>
      </c>
      <c r="L161" s="6">
        <v>6018</v>
      </c>
      <c r="M161" s="6">
        <v>8</v>
      </c>
      <c r="N161" s="6">
        <v>12</v>
      </c>
      <c r="O161" s="6">
        <v>35</v>
      </c>
      <c r="P161" s="6">
        <v>38</v>
      </c>
      <c r="Q161" s="6">
        <v>34</v>
      </c>
      <c r="R161" s="6">
        <v>49</v>
      </c>
      <c r="S161" s="6">
        <v>176</v>
      </c>
      <c r="T161" s="6">
        <v>40.799999999999997</v>
      </c>
      <c r="U161" s="6">
        <v>0.5</v>
      </c>
      <c r="V161" s="6">
        <v>6</v>
      </c>
      <c r="W161" s="6">
        <v>12.7</v>
      </c>
      <c r="X161" s="6">
        <v>19.400000000000002</v>
      </c>
      <c r="Y161" s="6">
        <v>15.200000000000001</v>
      </c>
      <c r="Z161" s="6">
        <v>94.600000000000023</v>
      </c>
      <c r="AA161" s="6">
        <v>126</v>
      </c>
      <c r="AB161" s="6">
        <v>674</v>
      </c>
      <c r="AC161" s="6">
        <v>928</v>
      </c>
      <c r="AD161" s="6">
        <v>970</v>
      </c>
      <c r="AE161" s="6">
        <v>787</v>
      </c>
      <c r="AF161" s="6">
        <v>776</v>
      </c>
      <c r="AG161" s="6">
        <v>4261</v>
      </c>
      <c r="AH161" s="6"/>
      <c r="AI161" s="7" t="s">
        <v>109</v>
      </c>
    </row>
    <row r="162" spans="1:35" x14ac:dyDescent="0.2">
      <c r="A162" s="5" t="s">
        <v>99</v>
      </c>
      <c r="B162" s="6" t="s">
        <v>1</v>
      </c>
      <c r="C162" s="6" t="s">
        <v>217</v>
      </c>
      <c r="D162" s="6" t="s">
        <v>218</v>
      </c>
      <c r="E162" s="6" t="s">
        <v>86</v>
      </c>
      <c r="F162" s="6">
        <v>708</v>
      </c>
      <c r="G162" s="6">
        <v>1413</v>
      </c>
      <c r="H162" s="6">
        <v>1113</v>
      </c>
      <c r="I162" s="6">
        <v>907</v>
      </c>
      <c r="J162" s="6">
        <v>776</v>
      </c>
      <c r="K162" s="6">
        <v>673</v>
      </c>
      <c r="L162" s="6">
        <v>5590</v>
      </c>
      <c r="M162" s="6">
        <v>0</v>
      </c>
      <c r="N162" s="6">
        <v>8</v>
      </c>
      <c r="O162" s="6">
        <v>12</v>
      </c>
      <c r="P162" s="6">
        <v>16</v>
      </c>
      <c r="Q162" s="6">
        <v>28</v>
      </c>
      <c r="R162" s="6">
        <v>41</v>
      </c>
      <c r="S162" s="6">
        <v>105</v>
      </c>
      <c r="T162" s="6">
        <v>138.89999999999998</v>
      </c>
      <c r="U162" s="6">
        <v>3</v>
      </c>
      <c r="V162" s="6">
        <v>18.399999999999999</v>
      </c>
      <c r="W162" s="6">
        <v>34.800000000000004</v>
      </c>
      <c r="X162" s="6">
        <v>40.299999999999997</v>
      </c>
      <c r="Y162" s="6">
        <v>22.5</v>
      </c>
      <c r="Z162" s="6">
        <v>257.89999999999998</v>
      </c>
      <c r="AA162" s="6">
        <v>180</v>
      </c>
      <c r="AB162" s="6">
        <v>753</v>
      </c>
      <c r="AC162" s="6">
        <v>601</v>
      </c>
      <c r="AD162" s="6">
        <v>465</v>
      </c>
      <c r="AE162" s="6">
        <v>538</v>
      </c>
      <c r="AF162" s="6">
        <v>540</v>
      </c>
      <c r="AG162" s="6">
        <v>3077</v>
      </c>
      <c r="AH162" s="6"/>
      <c r="AI162" s="7" t="s">
        <v>109</v>
      </c>
    </row>
    <row r="163" spans="1:35" x14ac:dyDescent="0.2">
      <c r="A163" s="5" t="s">
        <v>100</v>
      </c>
      <c r="B163" s="6" t="s">
        <v>1</v>
      </c>
      <c r="C163" s="6" t="s">
        <v>217</v>
      </c>
      <c r="D163" s="6" t="s">
        <v>218</v>
      </c>
      <c r="E163" s="6" t="s">
        <v>86</v>
      </c>
      <c r="F163" s="6">
        <v>940</v>
      </c>
      <c r="G163" s="6">
        <v>974</v>
      </c>
      <c r="H163" s="6">
        <v>853</v>
      </c>
      <c r="I163" s="6">
        <v>744</v>
      </c>
      <c r="J163" s="6">
        <v>648</v>
      </c>
      <c r="K163" s="6">
        <v>668</v>
      </c>
      <c r="L163" s="6">
        <v>4827</v>
      </c>
      <c r="M163" s="6">
        <v>8</v>
      </c>
      <c r="N163" s="6">
        <v>15</v>
      </c>
      <c r="O163" s="6">
        <v>31</v>
      </c>
      <c r="P163" s="6">
        <v>25</v>
      </c>
      <c r="Q163" s="6">
        <v>21</v>
      </c>
      <c r="R163" s="6">
        <v>25</v>
      </c>
      <c r="S163" s="6">
        <v>125</v>
      </c>
      <c r="T163" s="6">
        <v>96.600000000000009</v>
      </c>
      <c r="U163" s="6">
        <v>9</v>
      </c>
      <c r="V163" s="6">
        <v>11.899999999999999</v>
      </c>
      <c r="W163" s="6">
        <v>10.7</v>
      </c>
      <c r="X163" s="6">
        <v>9.3000000000000007</v>
      </c>
      <c r="Y163" s="6">
        <v>24.7</v>
      </c>
      <c r="Z163" s="6">
        <v>162.19999999999999</v>
      </c>
      <c r="AA163" s="6">
        <v>426</v>
      </c>
      <c r="AB163" s="6">
        <v>766</v>
      </c>
      <c r="AC163" s="6">
        <v>666</v>
      </c>
      <c r="AD163" s="6">
        <v>503</v>
      </c>
      <c r="AE163" s="6">
        <v>360</v>
      </c>
      <c r="AF163" s="6">
        <v>479</v>
      </c>
      <c r="AG163" s="6">
        <v>3200</v>
      </c>
      <c r="AH163" s="6"/>
      <c r="AI163" s="7" t="s">
        <v>109</v>
      </c>
    </row>
    <row r="164" spans="1:35" x14ac:dyDescent="0.2">
      <c r="A164" s="5" t="s">
        <v>101</v>
      </c>
      <c r="B164" s="6" t="s">
        <v>1</v>
      </c>
      <c r="C164" s="6" t="s">
        <v>217</v>
      </c>
      <c r="D164" s="6" t="s">
        <v>218</v>
      </c>
      <c r="E164" s="6" t="s">
        <v>86</v>
      </c>
      <c r="F164" s="6">
        <v>886</v>
      </c>
      <c r="G164" s="6">
        <v>1055</v>
      </c>
      <c r="H164" s="6">
        <v>794</v>
      </c>
      <c r="I164" s="6">
        <v>823</v>
      </c>
      <c r="J164" s="6">
        <v>746</v>
      </c>
      <c r="K164" s="6">
        <v>567</v>
      </c>
      <c r="L164" s="6">
        <v>4871</v>
      </c>
      <c r="M164" s="6">
        <v>2</v>
      </c>
      <c r="N164" s="6">
        <v>7</v>
      </c>
      <c r="O164" s="6">
        <v>14</v>
      </c>
      <c r="P164" s="6">
        <v>17</v>
      </c>
      <c r="Q164" s="6">
        <v>15</v>
      </c>
      <c r="R164" s="6">
        <v>15</v>
      </c>
      <c r="S164" s="6">
        <v>70</v>
      </c>
      <c r="T164" s="6">
        <v>50.9</v>
      </c>
      <c r="U164" s="6">
        <v>4.0999999999999996</v>
      </c>
      <c r="V164" s="6">
        <v>1</v>
      </c>
      <c r="W164" s="6">
        <v>2.5999999999999996</v>
      </c>
      <c r="X164" s="6">
        <v>12.600000000000001</v>
      </c>
      <c r="Y164" s="6">
        <v>3.1</v>
      </c>
      <c r="Z164" s="6">
        <v>74.3</v>
      </c>
      <c r="AA164" s="6">
        <v>256</v>
      </c>
      <c r="AB164" s="6">
        <v>646</v>
      </c>
      <c r="AC164" s="6">
        <v>542</v>
      </c>
      <c r="AD164" s="6">
        <v>504</v>
      </c>
      <c r="AE164" s="6">
        <v>404</v>
      </c>
      <c r="AF164" s="6">
        <v>308</v>
      </c>
      <c r="AG164" s="6">
        <v>2660</v>
      </c>
      <c r="AH164" s="6"/>
      <c r="AI164" s="7" t="s">
        <v>109</v>
      </c>
    </row>
    <row r="165" spans="1:35" x14ac:dyDescent="0.2">
      <c r="A165" s="5" t="s">
        <v>102</v>
      </c>
      <c r="B165" s="6" t="s">
        <v>1</v>
      </c>
      <c r="C165" s="6" t="s">
        <v>217</v>
      </c>
      <c r="D165" s="6" t="s">
        <v>218</v>
      </c>
      <c r="E165" s="6" t="s">
        <v>86</v>
      </c>
      <c r="F165" s="6">
        <v>1381</v>
      </c>
      <c r="G165" s="6">
        <v>1302</v>
      </c>
      <c r="H165" s="6">
        <v>892</v>
      </c>
      <c r="I165" s="6">
        <v>832</v>
      </c>
      <c r="J165" s="6">
        <v>737</v>
      </c>
      <c r="K165" s="6">
        <v>700</v>
      </c>
      <c r="L165" s="6">
        <v>5844</v>
      </c>
      <c r="M165" s="6">
        <v>2</v>
      </c>
      <c r="N165" s="6">
        <v>16</v>
      </c>
      <c r="O165" s="6">
        <v>33</v>
      </c>
      <c r="P165" s="6">
        <v>47</v>
      </c>
      <c r="Q165" s="6">
        <v>46</v>
      </c>
      <c r="R165" s="6">
        <v>49</v>
      </c>
      <c r="S165" s="6">
        <v>193</v>
      </c>
      <c r="T165" s="6">
        <v>54.70000000000001</v>
      </c>
      <c r="U165" s="6">
        <v>26.299999999999997</v>
      </c>
      <c r="V165" s="6">
        <v>25.7</v>
      </c>
      <c r="W165" s="6">
        <v>28.999999999999996</v>
      </c>
      <c r="X165" s="6">
        <v>36.4</v>
      </c>
      <c r="Y165" s="6">
        <v>14.6</v>
      </c>
      <c r="Z165" s="6">
        <v>186.69999999999996</v>
      </c>
      <c r="AA165" s="6">
        <v>686</v>
      </c>
      <c r="AB165" s="6">
        <v>814</v>
      </c>
      <c r="AC165" s="6">
        <v>593</v>
      </c>
      <c r="AD165" s="6">
        <v>594</v>
      </c>
      <c r="AE165" s="6">
        <v>493</v>
      </c>
      <c r="AF165" s="6">
        <v>445</v>
      </c>
      <c r="AG165" s="6">
        <v>3625</v>
      </c>
      <c r="AH165" s="6"/>
      <c r="AI165" s="7" t="s">
        <v>109</v>
      </c>
    </row>
    <row r="166" spans="1:35" x14ac:dyDescent="0.2">
      <c r="A166" s="5" t="s">
        <v>103</v>
      </c>
      <c r="B166" s="6" t="s">
        <v>1</v>
      </c>
      <c r="C166" s="6" t="s">
        <v>217</v>
      </c>
      <c r="D166" s="6" t="s">
        <v>218</v>
      </c>
      <c r="E166" s="6" t="s">
        <v>86</v>
      </c>
      <c r="F166" s="6">
        <v>754</v>
      </c>
      <c r="G166" s="6">
        <v>763</v>
      </c>
      <c r="H166" s="6">
        <v>625</v>
      </c>
      <c r="I166" s="6">
        <v>557</v>
      </c>
      <c r="J166" s="6">
        <v>605</v>
      </c>
      <c r="K166" s="6">
        <v>611</v>
      </c>
      <c r="L166" s="6">
        <v>3915</v>
      </c>
      <c r="M166" s="6">
        <v>0</v>
      </c>
      <c r="N166" s="6">
        <v>2</v>
      </c>
      <c r="O166" s="6">
        <v>11</v>
      </c>
      <c r="P166" s="6">
        <v>31</v>
      </c>
      <c r="Q166" s="6">
        <v>19</v>
      </c>
      <c r="R166" s="6">
        <v>22</v>
      </c>
      <c r="S166" s="6">
        <v>85</v>
      </c>
      <c r="T166" s="6">
        <v>16.5</v>
      </c>
      <c r="U166" s="6">
        <v>8.7999999999999989</v>
      </c>
      <c r="V166" s="6">
        <v>25.700000000000003</v>
      </c>
      <c r="W166" s="6">
        <v>7.5</v>
      </c>
      <c r="X166" s="6">
        <v>61.6</v>
      </c>
      <c r="Y166" s="6">
        <v>115.69999999999999</v>
      </c>
      <c r="Z166" s="6">
        <v>235.8</v>
      </c>
      <c r="AA166" s="6">
        <v>340</v>
      </c>
      <c r="AB166" s="6">
        <v>498</v>
      </c>
      <c r="AC166" s="6">
        <v>497</v>
      </c>
      <c r="AD166" s="6">
        <v>379</v>
      </c>
      <c r="AE166" s="6">
        <v>431</v>
      </c>
      <c r="AF166" s="6">
        <v>374</v>
      </c>
      <c r="AG166" s="6">
        <v>2519</v>
      </c>
      <c r="AH166" s="6"/>
      <c r="AI166" s="7" t="s">
        <v>109</v>
      </c>
    </row>
    <row r="167" spans="1:35" x14ac:dyDescent="0.2">
      <c r="A167" s="5" t="s">
        <v>104</v>
      </c>
      <c r="B167" s="6" t="s">
        <v>1</v>
      </c>
      <c r="C167" s="6" t="s">
        <v>217</v>
      </c>
      <c r="D167" s="6" t="s">
        <v>218</v>
      </c>
      <c r="E167" s="6" t="s">
        <v>86</v>
      </c>
      <c r="F167" s="6">
        <v>1116</v>
      </c>
      <c r="G167" s="6">
        <v>715</v>
      </c>
      <c r="H167" s="6">
        <v>782</v>
      </c>
      <c r="I167" s="6">
        <v>604</v>
      </c>
      <c r="J167" s="6">
        <v>533</v>
      </c>
      <c r="K167" s="6">
        <v>531</v>
      </c>
      <c r="L167" s="6">
        <v>4281</v>
      </c>
      <c r="M167" s="6">
        <v>5</v>
      </c>
      <c r="N167" s="6">
        <v>1</v>
      </c>
      <c r="O167" s="6">
        <v>17</v>
      </c>
      <c r="P167" s="6">
        <v>8</v>
      </c>
      <c r="Q167" s="6">
        <v>2</v>
      </c>
      <c r="R167" s="6">
        <v>10</v>
      </c>
      <c r="S167" s="6">
        <v>43</v>
      </c>
      <c r="T167" s="6">
        <v>74.099999999999994</v>
      </c>
      <c r="U167" s="6">
        <v>120.7</v>
      </c>
      <c r="V167" s="6">
        <v>58.3</v>
      </c>
      <c r="W167" s="6">
        <v>83.800000000000011</v>
      </c>
      <c r="X167" s="6">
        <v>95.499999999999986</v>
      </c>
      <c r="Y167" s="6">
        <v>59.2</v>
      </c>
      <c r="Z167" s="6">
        <v>491.6</v>
      </c>
      <c r="AA167" s="6">
        <v>721</v>
      </c>
      <c r="AB167" s="6">
        <v>471</v>
      </c>
      <c r="AC167" s="6">
        <v>608</v>
      </c>
      <c r="AD167" s="6">
        <v>515</v>
      </c>
      <c r="AE167" s="6">
        <v>386</v>
      </c>
      <c r="AF167" s="6">
        <v>449</v>
      </c>
      <c r="AG167" s="6">
        <v>3150</v>
      </c>
      <c r="AH167" s="6"/>
      <c r="AI167" s="7" t="s">
        <v>109</v>
      </c>
    </row>
    <row r="168" spans="1:35" x14ac:dyDescent="0.2">
      <c r="A168" s="5" t="s">
        <v>105</v>
      </c>
      <c r="B168" s="6" t="s">
        <v>1</v>
      </c>
      <c r="C168" s="6" t="s">
        <v>217</v>
      </c>
      <c r="D168" s="6" t="s">
        <v>218</v>
      </c>
      <c r="E168" s="6" t="s">
        <v>86</v>
      </c>
      <c r="F168" s="6">
        <v>1193</v>
      </c>
      <c r="G168" s="6">
        <v>1030</v>
      </c>
      <c r="H168" s="6">
        <v>1004</v>
      </c>
      <c r="I168" s="6">
        <v>1025</v>
      </c>
      <c r="J168" s="6">
        <v>892</v>
      </c>
      <c r="K168" s="6">
        <v>867</v>
      </c>
      <c r="L168" s="6">
        <v>6011</v>
      </c>
      <c r="M168" s="6">
        <v>27</v>
      </c>
      <c r="N168" s="6">
        <v>22</v>
      </c>
      <c r="O168" s="6">
        <v>46</v>
      </c>
      <c r="P168" s="6">
        <v>35</v>
      </c>
      <c r="Q168" s="6">
        <v>56</v>
      </c>
      <c r="R168" s="6">
        <v>29</v>
      </c>
      <c r="S168" s="6">
        <v>215</v>
      </c>
      <c r="T168" s="6">
        <v>57.9</v>
      </c>
      <c r="U168" s="6">
        <v>28</v>
      </c>
      <c r="V168" s="6">
        <v>38.199999999999996</v>
      </c>
      <c r="W168" s="6">
        <v>41.9</v>
      </c>
      <c r="X168" s="6">
        <v>64</v>
      </c>
      <c r="Y168" s="6">
        <v>54.3</v>
      </c>
      <c r="Z168" s="6">
        <v>284.29999999999995</v>
      </c>
      <c r="AA168" s="6">
        <v>890</v>
      </c>
      <c r="AB168" s="6">
        <v>876</v>
      </c>
      <c r="AC168" s="6">
        <v>676</v>
      </c>
      <c r="AD168" s="6">
        <v>698</v>
      </c>
      <c r="AE168" s="6">
        <v>643</v>
      </c>
      <c r="AF168" s="6">
        <v>664</v>
      </c>
      <c r="AG168" s="6">
        <v>4447</v>
      </c>
      <c r="AH168" s="6"/>
      <c r="AI168" s="7" t="s">
        <v>109</v>
      </c>
    </row>
    <row r="169" spans="1:35" s="15" customFormat="1" x14ac:dyDescent="0.2">
      <c r="A169" s="11" t="s">
        <v>106</v>
      </c>
      <c r="B169" s="12" t="s">
        <v>1</v>
      </c>
      <c r="C169" s="6" t="s">
        <v>217</v>
      </c>
      <c r="D169" s="6" t="s">
        <v>218</v>
      </c>
      <c r="E169" s="12" t="s">
        <v>86</v>
      </c>
      <c r="F169" s="13">
        <v>1908</v>
      </c>
      <c r="G169" s="13">
        <v>1462</v>
      </c>
      <c r="H169" s="13">
        <v>1338</v>
      </c>
      <c r="I169" s="13">
        <v>1883</v>
      </c>
      <c r="J169" s="13">
        <v>1718</v>
      </c>
      <c r="K169" s="13">
        <v>1318</v>
      </c>
      <c r="L169" s="13">
        <v>9627</v>
      </c>
      <c r="M169" s="13">
        <v>26</v>
      </c>
      <c r="N169" s="13">
        <v>46</v>
      </c>
      <c r="O169" s="13">
        <v>49</v>
      </c>
      <c r="P169" s="13">
        <v>35</v>
      </c>
      <c r="Q169" s="13">
        <v>53</v>
      </c>
      <c r="R169" s="13">
        <v>66</v>
      </c>
      <c r="S169" s="13">
        <v>275</v>
      </c>
      <c r="T169" s="13">
        <v>241.7</v>
      </c>
      <c r="U169" s="13">
        <v>26.7</v>
      </c>
      <c r="V169" s="13">
        <v>28.700000000000003</v>
      </c>
      <c r="W169" s="13">
        <v>20.100000000000001</v>
      </c>
      <c r="X169" s="13">
        <v>51.099999999999994</v>
      </c>
      <c r="Y169" s="13">
        <v>34</v>
      </c>
      <c r="Z169" s="13">
        <v>402.30000000000007</v>
      </c>
      <c r="AA169" s="13">
        <v>1207</v>
      </c>
      <c r="AB169" s="13">
        <v>917</v>
      </c>
      <c r="AC169" s="13">
        <v>781</v>
      </c>
      <c r="AD169" s="13">
        <v>1102</v>
      </c>
      <c r="AE169" s="13">
        <v>1124</v>
      </c>
      <c r="AF169" s="13">
        <v>722</v>
      </c>
      <c r="AG169" s="13">
        <v>5853</v>
      </c>
      <c r="AH169" s="13"/>
      <c r="AI169" s="14" t="s">
        <v>109</v>
      </c>
    </row>
    <row r="170" spans="1:35" x14ac:dyDescent="0.2">
      <c r="A170" s="5" t="s">
        <v>107</v>
      </c>
      <c r="B170" s="6" t="s">
        <v>1</v>
      </c>
      <c r="C170" s="6" t="s">
        <v>217</v>
      </c>
      <c r="D170" s="6" t="s">
        <v>218</v>
      </c>
      <c r="E170" s="6" t="s">
        <v>86</v>
      </c>
      <c r="F170" s="6">
        <v>656</v>
      </c>
      <c r="G170" s="6">
        <v>775</v>
      </c>
      <c r="H170" s="6">
        <v>900</v>
      </c>
      <c r="I170" s="6">
        <v>748</v>
      </c>
      <c r="J170" s="6">
        <v>873</v>
      </c>
      <c r="K170" s="6">
        <v>856</v>
      </c>
      <c r="L170" s="6">
        <v>4808</v>
      </c>
      <c r="M170" s="6">
        <v>0</v>
      </c>
      <c r="N170" s="6">
        <v>0</v>
      </c>
      <c r="O170" s="6">
        <v>4</v>
      </c>
      <c r="P170" s="6">
        <v>6</v>
      </c>
      <c r="Q170" s="6">
        <v>12</v>
      </c>
      <c r="R170" s="6">
        <v>24</v>
      </c>
      <c r="S170" s="6">
        <v>46</v>
      </c>
      <c r="T170" s="6">
        <v>31.7</v>
      </c>
      <c r="U170" s="6">
        <v>0.7</v>
      </c>
      <c r="V170" s="6">
        <v>6.7</v>
      </c>
      <c r="W170" s="6">
        <v>5.1999999999999993</v>
      </c>
      <c r="X170" s="6">
        <v>28.599999999999998</v>
      </c>
      <c r="Y170" s="6">
        <v>17.100000000000001</v>
      </c>
      <c r="Z170" s="6">
        <v>90</v>
      </c>
      <c r="AA170" s="6">
        <v>112</v>
      </c>
      <c r="AB170" s="6">
        <v>205</v>
      </c>
      <c r="AC170" s="6">
        <v>384</v>
      </c>
      <c r="AD170" s="6">
        <v>530</v>
      </c>
      <c r="AE170" s="6">
        <v>546</v>
      </c>
      <c r="AF170" s="6">
        <v>691</v>
      </c>
      <c r="AG170" s="6">
        <v>2468</v>
      </c>
      <c r="AH170" s="6"/>
      <c r="AI170" s="7" t="s">
        <v>109</v>
      </c>
    </row>
    <row r="171" spans="1:35" x14ac:dyDescent="0.2">
      <c r="A171" s="5" t="s">
        <v>108</v>
      </c>
      <c r="B171" s="6" t="s">
        <v>1</v>
      </c>
      <c r="C171" s="6" t="s">
        <v>217</v>
      </c>
      <c r="D171" s="6" t="s">
        <v>218</v>
      </c>
      <c r="E171" s="6" t="s">
        <v>86</v>
      </c>
      <c r="F171" s="6">
        <v>529</v>
      </c>
      <c r="G171" s="6">
        <v>827</v>
      </c>
      <c r="H171" s="6">
        <v>707</v>
      </c>
      <c r="I171" s="6">
        <v>672</v>
      </c>
      <c r="J171" s="6">
        <v>722</v>
      </c>
      <c r="K171" s="6">
        <v>585</v>
      </c>
      <c r="L171" s="6">
        <v>4042</v>
      </c>
      <c r="M171" s="6">
        <v>0</v>
      </c>
      <c r="N171" s="6">
        <v>0</v>
      </c>
      <c r="O171" s="6">
        <v>4</v>
      </c>
      <c r="P171" s="6">
        <v>8</v>
      </c>
      <c r="Q171" s="6">
        <v>14</v>
      </c>
      <c r="R171" s="6">
        <v>9</v>
      </c>
      <c r="S171" s="6">
        <v>35</v>
      </c>
      <c r="T171" s="6">
        <v>20.6</v>
      </c>
      <c r="U171" s="6">
        <v>6.3000000000000007</v>
      </c>
      <c r="V171" s="6">
        <v>4.5</v>
      </c>
      <c r="W171" s="6">
        <v>61.1</v>
      </c>
      <c r="X171" s="6">
        <v>33.4</v>
      </c>
      <c r="Y171" s="6">
        <v>41.300000000000004</v>
      </c>
      <c r="Z171" s="6">
        <v>167.2</v>
      </c>
      <c r="AA171" s="6">
        <v>74</v>
      </c>
      <c r="AB171" s="6">
        <v>349</v>
      </c>
      <c r="AC171" s="6">
        <v>297</v>
      </c>
      <c r="AD171" s="6">
        <v>456</v>
      </c>
      <c r="AE171" s="6">
        <v>368</v>
      </c>
      <c r="AF171" s="6">
        <v>387</v>
      </c>
      <c r="AG171" s="6">
        <v>1931</v>
      </c>
      <c r="AH171" s="6"/>
      <c r="AI171" s="7" t="s">
        <v>109</v>
      </c>
    </row>
    <row r="172" spans="1:35" x14ac:dyDescent="0.2">
      <c r="A172" s="57" t="s">
        <v>171</v>
      </c>
      <c r="B172" s="58"/>
      <c r="C172" s="58"/>
      <c r="D172" s="6"/>
      <c r="E172" s="8"/>
      <c r="F172" s="6">
        <f>AVERAGE(F149:F171)</f>
        <v>974.304347826087</v>
      </c>
      <c r="G172" s="6">
        <f t="shared" ref="G172:Z172" si="38">AVERAGE(G149:G171)</f>
        <v>975.60869565217388</v>
      </c>
      <c r="H172" s="6">
        <f t="shared" si="38"/>
        <v>884.3478260869565</v>
      </c>
      <c r="I172" s="6">
        <f t="shared" si="38"/>
        <v>859.304347826087</v>
      </c>
      <c r="J172" s="6">
        <f t="shared" si="38"/>
        <v>829.04347826086962</v>
      </c>
      <c r="K172" s="6">
        <f t="shared" si="38"/>
        <v>750.82608695652175</v>
      </c>
      <c r="L172" s="6">
        <f t="shared" si="38"/>
        <v>5273.434782608696</v>
      </c>
      <c r="M172" s="6">
        <f t="shared" si="38"/>
        <v>5.9565217391304346</v>
      </c>
      <c r="N172" s="6">
        <f t="shared" si="38"/>
        <v>10.652173913043478</v>
      </c>
      <c r="O172" s="6">
        <f t="shared" si="38"/>
        <v>17.521739130434781</v>
      </c>
      <c r="P172" s="6">
        <f t="shared" si="38"/>
        <v>19.695652173913043</v>
      </c>
      <c r="Q172" s="6">
        <f t="shared" si="38"/>
        <v>21.391304347826086</v>
      </c>
      <c r="R172" s="6">
        <f t="shared" si="38"/>
        <v>23.173913043478262</v>
      </c>
      <c r="S172" s="6">
        <f t="shared" si="38"/>
        <v>98.391304347826093</v>
      </c>
      <c r="T172" s="6">
        <f t="shared" si="38"/>
        <v>70.100000000000009</v>
      </c>
      <c r="U172" s="6">
        <f t="shared" si="38"/>
        <v>16.560869565217391</v>
      </c>
      <c r="V172" s="6">
        <f t="shared" si="38"/>
        <v>17.139130434782608</v>
      </c>
      <c r="W172" s="6">
        <f t="shared" si="38"/>
        <v>26.121739130434786</v>
      </c>
      <c r="X172" s="6">
        <f t="shared" si="38"/>
        <v>30.008695652173916</v>
      </c>
      <c r="Y172" s="6">
        <f t="shared" si="38"/>
        <v>26.61304347826087</v>
      </c>
      <c r="Z172" s="6">
        <f t="shared" si="38"/>
        <v>186.54347826086956</v>
      </c>
      <c r="AA172" s="6">
        <f t="shared" ref="AA172:AG172" si="39">AVERAGE(AA149:AA171)</f>
        <v>430.21739130434781</v>
      </c>
      <c r="AB172" s="6">
        <f t="shared" si="39"/>
        <v>530.56521739130437</v>
      </c>
      <c r="AC172" s="6">
        <f t="shared" si="39"/>
        <v>496</v>
      </c>
      <c r="AD172" s="6">
        <f t="shared" si="39"/>
        <v>517.73913043478262</v>
      </c>
      <c r="AE172" s="6">
        <f t="shared" si="39"/>
        <v>511.26086956521738</v>
      </c>
      <c r="AF172" s="6">
        <f t="shared" si="39"/>
        <v>489.91304347826087</v>
      </c>
      <c r="AG172" s="6">
        <f t="shared" si="39"/>
        <v>2975.695652173913</v>
      </c>
      <c r="AH172" s="6"/>
      <c r="AI172" s="7"/>
    </row>
    <row r="173" spans="1:35" ht="15" thickBot="1" x14ac:dyDescent="0.25">
      <c r="A173" s="59" t="s">
        <v>172</v>
      </c>
      <c r="B173" s="60"/>
      <c r="C173" s="60"/>
      <c r="D173" s="10"/>
      <c r="E173" s="9"/>
      <c r="F173" s="10">
        <f>STDEV(F149:F171)/SQRT(23)</f>
        <v>76.984841041135439</v>
      </c>
      <c r="G173" s="10">
        <f t="shared" ref="G173:Z173" si="40">STDEV(G149:G171)/SQRT(23)</f>
        <v>51.676660396784236</v>
      </c>
      <c r="H173" s="10">
        <f t="shared" si="40"/>
        <v>43.047983554692877</v>
      </c>
      <c r="I173" s="10">
        <f t="shared" si="40"/>
        <v>58.993113913908012</v>
      </c>
      <c r="J173" s="10">
        <f t="shared" si="40"/>
        <v>52.155835142110654</v>
      </c>
      <c r="K173" s="10">
        <f t="shared" si="40"/>
        <v>39.648537556026866</v>
      </c>
      <c r="L173" s="10">
        <f t="shared" si="40"/>
        <v>257.96947935177036</v>
      </c>
      <c r="M173" s="10">
        <f t="shared" si="40"/>
        <v>1.773184381074574</v>
      </c>
      <c r="N173" s="10">
        <f t="shared" si="40"/>
        <v>2.8253571572137335</v>
      </c>
      <c r="O173" s="10">
        <f t="shared" si="40"/>
        <v>3.4554588566426547</v>
      </c>
      <c r="P173" s="10">
        <f t="shared" si="40"/>
        <v>3.2785292558489236</v>
      </c>
      <c r="Q173" s="10">
        <f t="shared" si="40"/>
        <v>3.6872492239694314</v>
      </c>
      <c r="R173" s="10">
        <f t="shared" si="40"/>
        <v>3.6946987842550394</v>
      </c>
      <c r="S173" s="10">
        <f t="shared" si="40"/>
        <v>17.203356958283742</v>
      </c>
      <c r="T173" s="10">
        <f t="shared" si="40"/>
        <v>12.251778930282805</v>
      </c>
      <c r="U173" s="10">
        <f t="shared" si="40"/>
        <v>5.4216399190899942</v>
      </c>
      <c r="V173" s="10">
        <f t="shared" si="40"/>
        <v>3.3044929237957827</v>
      </c>
      <c r="W173" s="10">
        <f t="shared" si="40"/>
        <v>5.1167629516742386</v>
      </c>
      <c r="X173" s="10">
        <f t="shared" si="40"/>
        <v>4.9284922733707335</v>
      </c>
      <c r="Y173" s="10">
        <f t="shared" si="40"/>
        <v>5.3888712155863345</v>
      </c>
      <c r="Z173" s="10">
        <f t="shared" si="40"/>
        <v>25.047613020548546</v>
      </c>
      <c r="AA173" s="10">
        <f t="shared" ref="AA173:AG173" si="41">STDEV(AA149:AA171)/SQRT(23)</f>
        <v>67.076027789654447</v>
      </c>
      <c r="AB173" s="10">
        <f t="shared" si="41"/>
        <v>50.496539469229148</v>
      </c>
      <c r="AC173" s="10">
        <f t="shared" si="41"/>
        <v>40.3206515412569</v>
      </c>
      <c r="AD173" s="10">
        <f t="shared" si="41"/>
        <v>43.368911899345804</v>
      </c>
      <c r="AE173" s="10">
        <f t="shared" si="41"/>
        <v>41.762419392121139</v>
      </c>
      <c r="AF173" s="10">
        <f t="shared" si="41"/>
        <v>34.798795640617541</v>
      </c>
      <c r="AG173" s="10">
        <f t="shared" si="41"/>
        <v>216.75714023992509</v>
      </c>
      <c r="AH173" s="10"/>
      <c r="AI173" s="30"/>
    </row>
    <row r="174" spans="1:35" ht="15" thickBot="1" x14ac:dyDescent="0.25"/>
    <row r="175" spans="1:35" x14ac:dyDescent="0.2">
      <c r="A175" s="2" t="s">
        <v>110</v>
      </c>
      <c r="B175" s="3"/>
      <c r="C175" s="3" t="s">
        <v>125</v>
      </c>
      <c r="D175" s="3" t="s">
        <v>204</v>
      </c>
      <c r="E175" s="3" t="s">
        <v>2</v>
      </c>
      <c r="F175" s="3">
        <v>1551</v>
      </c>
      <c r="G175" s="3">
        <v>2101</v>
      </c>
      <c r="H175" s="3">
        <v>2139</v>
      </c>
      <c r="I175" s="3">
        <v>1777</v>
      </c>
      <c r="J175" s="3">
        <v>1651</v>
      </c>
      <c r="K175" s="3">
        <v>1628</v>
      </c>
      <c r="L175" s="3">
        <v>10847</v>
      </c>
      <c r="M175" s="3">
        <v>28</v>
      </c>
      <c r="N175" s="3">
        <v>63</v>
      </c>
      <c r="O175" s="3">
        <v>55</v>
      </c>
      <c r="P175" s="3">
        <v>41</v>
      </c>
      <c r="Q175" s="3">
        <v>43</v>
      </c>
      <c r="R175" s="3">
        <v>47</v>
      </c>
      <c r="S175" s="3">
        <v>277</v>
      </c>
      <c r="T175" s="3">
        <v>28.3</v>
      </c>
      <c r="U175" s="3">
        <v>71.2</v>
      </c>
      <c r="V175" s="3">
        <v>90.600000000000009</v>
      </c>
      <c r="W175" s="3">
        <v>57.4</v>
      </c>
      <c r="X175" s="3">
        <v>74.8</v>
      </c>
      <c r="Y175" s="3">
        <v>63.3</v>
      </c>
      <c r="Z175" s="3">
        <v>385.6</v>
      </c>
      <c r="AA175" s="3">
        <v>613</v>
      </c>
      <c r="AB175" s="3">
        <v>762</v>
      </c>
      <c r="AC175" s="3">
        <v>909</v>
      </c>
      <c r="AD175" s="3">
        <v>695</v>
      </c>
      <c r="AE175" s="3">
        <v>751</v>
      </c>
      <c r="AF175" s="3">
        <v>869</v>
      </c>
      <c r="AG175" s="3">
        <v>4599</v>
      </c>
      <c r="AH175" s="3"/>
      <c r="AI175" s="4" t="s">
        <v>221</v>
      </c>
    </row>
    <row r="176" spans="1:35" x14ac:dyDescent="0.2">
      <c r="A176" s="5" t="s">
        <v>111</v>
      </c>
      <c r="B176" s="6"/>
      <c r="C176" s="6" t="s">
        <v>125</v>
      </c>
      <c r="D176" s="6" t="s">
        <v>204</v>
      </c>
      <c r="E176" s="6" t="s">
        <v>2</v>
      </c>
      <c r="F176" s="6">
        <v>2309</v>
      </c>
      <c r="G176" s="6">
        <v>1945</v>
      </c>
      <c r="H176" s="6">
        <v>1222</v>
      </c>
      <c r="I176" s="6">
        <v>1002</v>
      </c>
      <c r="J176" s="6">
        <v>1412</v>
      </c>
      <c r="K176" s="6">
        <v>593</v>
      </c>
      <c r="L176" s="6">
        <v>8483</v>
      </c>
      <c r="M176" s="6">
        <v>91</v>
      </c>
      <c r="N176" s="6">
        <v>88</v>
      </c>
      <c r="O176" s="6">
        <v>81</v>
      </c>
      <c r="P176" s="6">
        <v>93</v>
      </c>
      <c r="Q176" s="6">
        <v>97</v>
      </c>
      <c r="R176" s="6">
        <v>52</v>
      </c>
      <c r="S176" s="6">
        <v>502</v>
      </c>
      <c r="T176" s="6">
        <v>25.200000000000003</v>
      </c>
      <c r="U176" s="6">
        <v>55.999999999999993</v>
      </c>
      <c r="V176" s="6">
        <v>117.9</v>
      </c>
      <c r="W176" s="6">
        <v>158.09999999999997</v>
      </c>
      <c r="X176" s="6">
        <v>125.29999999999998</v>
      </c>
      <c r="Y176" s="6">
        <v>88.6</v>
      </c>
      <c r="Z176" s="6">
        <v>571.09999999999991</v>
      </c>
      <c r="AA176" s="6">
        <v>1358</v>
      </c>
      <c r="AB176" s="6">
        <v>908</v>
      </c>
      <c r="AC176" s="6">
        <v>503</v>
      </c>
      <c r="AD176" s="6">
        <v>289</v>
      </c>
      <c r="AE176" s="6">
        <v>592</v>
      </c>
      <c r="AF176" s="6">
        <v>171</v>
      </c>
      <c r="AG176" s="6">
        <v>3821</v>
      </c>
      <c r="AH176" s="6"/>
      <c r="AI176" s="7" t="s">
        <v>221</v>
      </c>
    </row>
    <row r="177" spans="1:35" x14ac:dyDescent="0.2">
      <c r="A177" s="5" t="s">
        <v>112</v>
      </c>
      <c r="B177" s="6"/>
      <c r="C177" s="6" t="s">
        <v>125</v>
      </c>
      <c r="D177" s="6" t="s">
        <v>204</v>
      </c>
      <c r="E177" s="6" t="s">
        <v>2</v>
      </c>
      <c r="F177" s="6">
        <v>1908</v>
      </c>
      <c r="G177" s="6">
        <v>1917</v>
      </c>
      <c r="H177" s="6">
        <v>1997</v>
      </c>
      <c r="I177" s="6">
        <v>1662</v>
      </c>
      <c r="J177" s="6">
        <v>1525</v>
      </c>
      <c r="K177" s="6">
        <v>1090</v>
      </c>
      <c r="L177" s="6">
        <v>10099</v>
      </c>
      <c r="M177" s="6">
        <v>45</v>
      </c>
      <c r="N177" s="6">
        <v>47</v>
      </c>
      <c r="O177" s="6">
        <v>66</v>
      </c>
      <c r="P177" s="6">
        <v>58</v>
      </c>
      <c r="Q177" s="6">
        <v>60</v>
      </c>
      <c r="R177" s="6">
        <v>50</v>
      </c>
      <c r="S177" s="6">
        <v>326</v>
      </c>
      <c r="T177" s="6">
        <v>25.900000000000002</v>
      </c>
      <c r="U177" s="6">
        <v>38.799999999999997</v>
      </c>
      <c r="V177" s="6">
        <v>67.900000000000006</v>
      </c>
      <c r="W177" s="6">
        <v>120.20000000000002</v>
      </c>
      <c r="X177" s="6">
        <v>128.30000000000001</v>
      </c>
      <c r="Y177" s="6">
        <v>136.80000000000001</v>
      </c>
      <c r="Z177" s="6">
        <v>517.9</v>
      </c>
      <c r="AA177" s="6">
        <v>881</v>
      </c>
      <c r="AB177" s="6">
        <v>963</v>
      </c>
      <c r="AC177" s="6">
        <v>1000</v>
      </c>
      <c r="AD177" s="6">
        <v>767</v>
      </c>
      <c r="AE177" s="6">
        <v>706</v>
      </c>
      <c r="AF177" s="6">
        <v>475</v>
      </c>
      <c r="AG177" s="6">
        <v>4792</v>
      </c>
      <c r="AH177" s="6"/>
      <c r="AI177" s="7" t="s">
        <v>221</v>
      </c>
    </row>
    <row r="178" spans="1:35" x14ac:dyDescent="0.2">
      <c r="A178" s="5" t="s">
        <v>113</v>
      </c>
      <c r="B178" s="6"/>
      <c r="C178" s="6" t="s">
        <v>125</v>
      </c>
      <c r="D178" s="6" t="s">
        <v>204</v>
      </c>
      <c r="E178" s="6" t="s">
        <v>2</v>
      </c>
      <c r="F178" s="6">
        <v>608</v>
      </c>
      <c r="G178" s="6">
        <v>1770</v>
      </c>
      <c r="H178" s="6">
        <v>1721</v>
      </c>
      <c r="I178" s="6">
        <v>1893</v>
      </c>
      <c r="J178" s="6">
        <v>1483</v>
      </c>
      <c r="K178" s="6">
        <v>1594</v>
      </c>
      <c r="L178" s="6">
        <v>9069</v>
      </c>
      <c r="M178" s="6">
        <v>11</v>
      </c>
      <c r="N178" s="6">
        <v>55</v>
      </c>
      <c r="O178" s="6">
        <v>59</v>
      </c>
      <c r="P178" s="6">
        <v>100</v>
      </c>
      <c r="Q178" s="6">
        <v>81</v>
      </c>
      <c r="R178" s="6">
        <v>71</v>
      </c>
      <c r="S178" s="6">
        <v>377</v>
      </c>
      <c r="T178" s="6">
        <v>19</v>
      </c>
      <c r="U178" s="6">
        <v>55.5</v>
      </c>
      <c r="V178" s="6">
        <v>74.099999999999994</v>
      </c>
      <c r="W178" s="6">
        <v>95.2</v>
      </c>
      <c r="X178" s="6">
        <v>121.1</v>
      </c>
      <c r="Y178" s="6">
        <v>77.2</v>
      </c>
      <c r="Z178" s="6">
        <v>442.10000000000008</v>
      </c>
      <c r="AA178" s="6">
        <v>202</v>
      </c>
      <c r="AB178" s="6">
        <v>619</v>
      </c>
      <c r="AC178" s="6">
        <v>618</v>
      </c>
      <c r="AD178" s="6">
        <v>627</v>
      </c>
      <c r="AE178" s="6">
        <v>649</v>
      </c>
      <c r="AF178" s="6">
        <v>683</v>
      </c>
      <c r="AG178" s="6">
        <v>3398</v>
      </c>
      <c r="AH178" s="6"/>
      <c r="AI178" s="7" t="s">
        <v>221</v>
      </c>
    </row>
    <row r="179" spans="1:35" x14ac:dyDescent="0.2">
      <c r="A179" s="5" t="s">
        <v>114</v>
      </c>
      <c r="B179" s="6"/>
      <c r="C179" s="6" t="s">
        <v>125</v>
      </c>
      <c r="D179" s="6" t="s">
        <v>204</v>
      </c>
      <c r="E179" s="6" t="s">
        <v>2</v>
      </c>
      <c r="F179" s="6">
        <v>955</v>
      </c>
      <c r="G179" s="6">
        <v>1174</v>
      </c>
      <c r="H179" s="6">
        <v>1271</v>
      </c>
      <c r="I179" s="6">
        <v>1158</v>
      </c>
      <c r="J179" s="6">
        <v>1521</v>
      </c>
      <c r="K179" s="6">
        <v>879</v>
      </c>
      <c r="L179" s="6">
        <v>6958</v>
      </c>
      <c r="M179" s="6">
        <v>19</v>
      </c>
      <c r="N179" s="6">
        <v>38</v>
      </c>
      <c r="O179" s="6">
        <v>33</v>
      </c>
      <c r="P179" s="6">
        <v>64</v>
      </c>
      <c r="Q179" s="6">
        <v>50</v>
      </c>
      <c r="R179" s="6">
        <v>27</v>
      </c>
      <c r="S179" s="6">
        <v>231</v>
      </c>
      <c r="T179" s="6">
        <v>23.2</v>
      </c>
      <c r="U179" s="6">
        <v>28.4</v>
      </c>
      <c r="V179" s="6">
        <v>37.200000000000003</v>
      </c>
      <c r="W179" s="6">
        <v>78</v>
      </c>
      <c r="X179" s="6">
        <v>90.7</v>
      </c>
      <c r="Y179" s="6">
        <v>40</v>
      </c>
      <c r="Z179" s="6">
        <v>297.49999999999994</v>
      </c>
      <c r="AA179" s="6">
        <v>358</v>
      </c>
      <c r="AB179" s="6">
        <v>535</v>
      </c>
      <c r="AC179" s="6">
        <v>534</v>
      </c>
      <c r="AD179" s="6">
        <v>480</v>
      </c>
      <c r="AE179" s="6">
        <v>697</v>
      </c>
      <c r="AF179" s="6">
        <v>344</v>
      </c>
      <c r="AG179" s="6">
        <v>2948</v>
      </c>
      <c r="AH179" s="6"/>
      <c r="AI179" s="7" t="s">
        <v>221</v>
      </c>
    </row>
    <row r="180" spans="1:35" x14ac:dyDescent="0.2">
      <c r="A180" s="5" t="s">
        <v>115</v>
      </c>
      <c r="B180" s="6"/>
      <c r="C180" s="6" t="s">
        <v>125</v>
      </c>
      <c r="D180" s="6" t="s">
        <v>204</v>
      </c>
      <c r="E180" s="6" t="s">
        <v>2</v>
      </c>
      <c r="F180" s="6">
        <v>448</v>
      </c>
      <c r="G180" s="6">
        <v>1341</v>
      </c>
      <c r="H180" s="6">
        <v>1301</v>
      </c>
      <c r="I180" s="6">
        <v>1227</v>
      </c>
      <c r="J180" s="6">
        <v>1329</v>
      </c>
      <c r="K180" s="6">
        <v>1247</v>
      </c>
      <c r="L180" s="6">
        <v>6893</v>
      </c>
      <c r="M180" s="6">
        <v>0</v>
      </c>
      <c r="N180" s="6">
        <v>45</v>
      </c>
      <c r="O180" s="6">
        <v>74</v>
      </c>
      <c r="P180" s="6">
        <v>95</v>
      </c>
      <c r="Q180" s="6">
        <v>81</v>
      </c>
      <c r="R180" s="6">
        <v>84</v>
      </c>
      <c r="S180" s="6">
        <v>379</v>
      </c>
      <c r="T180" s="6">
        <v>21.6</v>
      </c>
      <c r="U180" s="6">
        <v>21.700000000000003</v>
      </c>
      <c r="V180" s="6">
        <v>40.6</v>
      </c>
      <c r="W180" s="6">
        <v>76.5</v>
      </c>
      <c r="X180" s="6">
        <v>90.8</v>
      </c>
      <c r="Y180" s="6">
        <v>66.400000000000006</v>
      </c>
      <c r="Z180" s="6">
        <v>317.59999999999997</v>
      </c>
      <c r="AA180" s="6">
        <v>97</v>
      </c>
      <c r="AB180" s="6">
        <v>583</v>
      </c>
      <c r="AC180" s="6">
        <v>509</v>
      </c>
      <c r="AD180" s="6">
        <v>419</v>
      </c>
      <c r="AE180" s="6">
        <v>489</v>
      </c>
      <c r="AF180" s="6">
        <v>381</v>
      </c>
      <c r="AG180" s="6">
        <v>2478</v>
      </c>
      <c r="AH180" s="6"/>
      <c r="AI180" s="7" t="s">
        <v>221</v>
      </c>
    </row>
    <row r="181" spans="1:35" x14ac:dyDescent="0.2">
      <c r="A181" s="5" t="s">
        <v>116</v>
      </c>
      <c r="B181" s="6"/>
      <c r="C181" s="6" t="s">
        <v>125</v>
      </c>
      <c r="D181" s="6" t="s">
        <v>204</v>
      </c>
      <c r="E181" s="6" t="s">
        <v>2</v>
      </c>
      <c r="F181" s="6">
        <v>843</v>
      </c>
      <c r="G181" s="6">
        <v>1110</v>
      </c>
      <c r="H181" s="6">
        <v>1449</v>
      </c>
      <c r="I181" s="6">
        <v>1122</v>
      </c>
      <c r="J181" s="6">
        <v>1414</v>
      </c>
      <c r="K181" s="6">
        <v>943</v>
      </c>
      <c r="L181" s="6">
        <v>6881</v>
      </c>
      <c r="M181" s="6">
        <v>33</v>
      </c>
      <c r="N181" s="6">
        <v>46</v>
      </c>
      <c r="O181" s="6">
        <v>78</v>
      </c>
      <c r="P181" s="6">
        <v>70</v>
      </c>
      <c r="Q181" s="6">
        <v>96</v>
      </c>
      <c r="R181" s="6">
        <v>38</v>
      </c>
      <c r="S181" s="6">
        <v>361</v>
      </c>
      <c r="T181" s="6">
        <v>17.100000000000001</v>
      </c>
      <c r="U181" s="6">
        <v>16.8</v>
      </c>
      <c r="V181" s="6">
        <v>26.1</v>
      </c>
      <c r="W181" s="6">
        <v>37.6</v>
      </c>
      <c r="X181" s="6">
        <v>74.3</v>
      </c>
      <c r="Y181" s="6">
        <v>46.100000000000009</v>
      </c>
      <c r="Z181" s="6">
        <v>217.99999999999994</v>
      </c>
      <c r="AA181" s="6">
        <v>428</v>
      </c>
      <c r="AB181" s="6">
        <v>486</v>
      </c>
      <c r="AC181" s="6">
        <v>606</v>
      </c>
      <c r="AD181" s="6">
        <v>409</v>
      </c>
      <c r="AE181" s="6">
        <v>591</v>
      </c>
      <c r="AF181" s="6">
        <v>304</v>
      </c>
      <c r="AG181" s="6">
        <v>2824</v>
      </c>
      <c r="AH181" s="6"/>
      <c r="AI181" s="7" t="s">
        <v>221</v>
      </c>
    </row>
    <row r="182" spans="1:35" x14ac:dyDescent="0.2">
      <c r="A182" s="5" t="s">
        <v>117</v>
      </c>
      <c r="B182" s="6"/>
      <c r="C182" s="6" t="s">
        <v>125</v>
      </c>
      <c r="D182" s="6" t="s">
        <v>204</v>
      </c>
      <c r="E182" s="6" t="s">
        <v>2</v>
      </c>
      <c r="F182" s="6">
        <v>751</v>
      </c>
      <c r="G182" s="6">
        <v>1317</v>
      </c>
      <c r="H182" s="6">
        <v>1431</v>
      </c>
      <c r="I182" s="6">
        <v>1442</v>
      </c>
      <c r="J182" s="6">
        <v>1512</v>
      </c>
      <c r="K182" s="6">
        <v>1241</v>
      </c>
      <c r="L182" s="6">
        <v>7694</v>
      </c>
      <c r="M182" s="6">
        <v>26</v>
      </c>
      <c r="N182" s="6">
        <v>36</v>
      </c>
      <c r="O182" s="6">
        <v>58</v>
      </c>
      <c r="P182" s="6">
        <v>46</v>
      </c>
      <c r="Q182" s="6">
        <v>73</v>
      </c>
      <c r="R182" s="6">
        <v>67</v>
      </c>
      <c r="S182" s="6">
        <v>306</v>
      </c>
      <c r="T182" s="6">
        <v>5.9</v>
      </c>
      <c r="U182" s="6">
        <v>12</v>
      </c>
      <c r="V182" s="6">
        <v>15.4</v>
      </c>
      <c r="W182" s="6">
        <v>23.900000000000002</v>
      </c>
      <c r="X182" s="6">
        <v>41</v>
      </c>
      <c r="Y182" s="6">
        <v>53.3</v>
      </c>
      <c r="Z182" s="6">
        <v>151.5</v>
      </c>
      <c r="AA182" s="6">
        <v>326</v>
      </c>
      <c r="AB182" s="6">
        <v>606</v>
      </c>
      <c r="AC182" s="6">
        <v>696</v>
      </c>
      <c r="AD182" s="6">
        <v>623</v>
      </c>
      <c r="AE182" s="6">
        <v>766</v>
      </c>
      <c r="AF182" s="6">
        <v>452</v>
      </c>
      <c r="AG182" s="6">
        <v>3469</v>
      </c>
      <c r="AH182" s="6"/>
      <c r="AI182" s="7" t="s">
        <v>221</v>
      </c>
    </row>
    <row r="183" spans="1:35" x14ac:dyDescent="0.2">
      <c r="A183" s="5" t="s">
        <v>118</v>
      </c>
      <c r="B183" s="6"/>
      <c r="C183" s="6" t="s">
        <v>125</v>
      </c>
      <c r="D183" s="6" t="s">
        <v>204</v>
      </c>
      <c r="E183" s="6" t="s">
        <v>2</v>
      </c>
      <c r="F183" s="6">
        <v>891</v>
      </c>
      <c r="G183" s="6">
        <v>1604</v>
      </c>
      <c r="H183" s="6">
        <v>1956</v>
      </c>
      <c r="I183" s="6">
        <v>1571</v>
      </c>
      <c r="J183" s="6">
        <v>1347</v>
      </c>
      <c r="K183" s="6">
        <v>1811</v>
      </c>
      <c r="L183" s="6">
        <v>9180</v>
      </c>
      <c r="M183" s="6">
        <v>24</v>
      </c>
      <c r="N183" s="6">
        <v>41</v>
      </c>
      <c r="O183" s="6">
        <v>96</v>
      </c>
      <c r="P183" s="6">
        <v>91</v>
      </c>
      <c r="Q183" s="6">
        <v>66</v>
      </c>
      <c r="R183" s="6">
        <v>73</v>
      </c>
      <c r="S183" s="6">
        <v>391</v>
      </c>
      <c r="T183" s="6">
        <v>20.3</v>
      </c>
      <c r="U183" s="6">
        <v>18.700000000000003</v>
      </c>
      <c r="V183" s="6">
        <v>48.3</v>
      </c>
      <c r="W183" s="6">
        <v>92.1</v>
      </c>
      <c r="X183" s="6">
        <v>80</v>
      </c>
      <c r="Y183" s="6">
        <v>105.69999999999999</v>
      </c>
      <c r="Z183" s="6">
        <v>365.1</v>
      </c>
      <c r="AA183" s="6">
        <v>350</v>
      </c>
      <c r="AB183" s="6">
        <v>779</v>
      </c>
      <c r="AC183" s="6">
        <v>852</v>
      </c>
      <c r="AD183" s="6">
        <v>597</v>
      </c>
      <c r="AE183" s="6">
        <v>500</v>
      </c>
      <c r="AF183" s="6">
        <v>746</v>
      </c>
      <c r="AG183" s="6">
        <v>3824</v>
      </c>
      <c r="AH183" s="6"/>
      <c r="AI183" s="7" t="s">
        <v>221</v>
      </c>
    </row>
    <row r="184" spans="1:35" x14ac:dyDescent="0.2">
      <c r="A184" s="5" t="s">
        <v>119</v>
      </c>
      <c r="B184" s="6"/>
      <c r="C184" s="6" t="s">
        <v>125</v>
      </c>
      <c r="D184" s="6" t="s">
        <v>204</v>
      </c>
      <c r="E184" s="6" t="s">
        <v>2</v>
      </c>
      <c r="F184" s="6">
        <v>539</v>
      </c>
      <c r="G184" s="6">
        <v>928</v>
      </c>
      <c r="H184" s="6">
        <v>1350</v>
      </c>
      <c r="I184" s="6">
        <v>1461</v>
      </c>
      <c r="J184" s="6">
        <v>1333</v>
      </c>
      <c r="K184" s="6">
        <v>1021</v>
      </c>
      <c r="L184" s="6">
        <v>6632</v>
      </c>
      <c r="M184" s="6">
        <v>4</v>
      </c>
      <c r="N184" s="6">
        <v>25</v>
      </c>
      <c r="O184" s="6">
        <v>27</v>
      </c>
      <c r="P184" s="6">
        <v>26</v>
      </c>
      <c r="Q184" s="6">
        <v>65</v>
      </c>
      <c r="R184" s="6">
        <v>13</v>
      </c>
      <c r="S184" s="6">
        <v>160</v>
      </c>
      <c r="T184" s="6">
        <v>85.8</v>
      </c>
      <c r="U184" s="6">
        <v>6.4</v>
      </c>
      <c r="V184" s="6">
        <v>10.7</v>
      </c>
      <c r="W184" s="6">
        <v>26.000000000000004</v>
      </c>
      <c r="X184" s="6">
        <v>67.8</v>
      </c>
      <c r="Y184" s="6">
        <v>55.099999999999994</v>
      </c>
      <c r="Z184" s="6">
        <v>251.80000000000004</v>
      </c>
      <c r="AA184" s="6">
        <v>181</v>
      </c>
      <c r="AB184" s="6">
        <v>402</v>
      </c>
      <c r="AC184" s="6">
        <v>510</v>
      </c>
      <c r="AD184" s="6">
        <v>678</v>
      </c>
      <c r="AE184" s="6">
        <v>558</v>
      </c>
      <c r="AF184" s="6">
        <v>407</v>
      </c>
      <c r="AG184" s="6">
        <v>2736</v>
      </c>
      <c r="AH184" s="6"/>
      <c r="AI184" s="7" t="s">
        <v>221</v>
      </c>
    </row>
    <row r="185" spans="1:35" x14ac:dyDescent="0.2">
      <c r="A185" s="5" t="s">
        <v>120</v>
      </c>
      <c r="B185" s="6"/>
      <c r="C185" s="6" t="s">
        <v>125</v>
      </c>
      <c r="D185" s="6" t="s">
        <v>204</v>
      </c>
      <c r="E185" s="6" t="s">
        <v>2</v>
      </c>
      <c r="F185" s="6">
        <v>534</v>
      </c>
      <c r="G185" s="6">
        <v>1009</v>
      </c>
      <c r="H185" s="6">
        <v>1279</v>
      </c>
      <c r="I185" s="6">
        <v>1064</v>
      </c>
      <c r="J185" s="6">
        <v>1331</v>
      </c>
      <c r="K185" s="6">
        <v>1323</v>
      </c>
      <c r="L185" s="6">
        <v>6540</v>
      </c>
      <c r="M185" s="6">
        <v>12</v>
      </c>
      <c r="N185" s="6">
        <v>54</v>
      </c>
      <c r="O185" s="6">
        <v>89</v>
      </c>
      <c r="P185" s="6">
        <v>93</v>
      </c>
      <c r="Q185" s="6">
        <v>125</v>
      </c>
      <c r="R185" s="6">
        <v>126</v>
      </c>
      <c r="S185" s="6">
        <v>499</v>
      </c>
      <c r="T185" s="6">
        <v>6.9</v>
      </c>
      <c r="U185" s="6">
        <v>5.9999999999999991</v>
      </c>
      <c r="V185" s="6">
        <v>30.299999999999997</v>
      </c>
      <c r="W185" s="6">
        <v>48.1</v>
      </c>
      <c r="X185" s="6">
        <v>57.000000000000007</v>
      </c>
      <c r="Y185" s="6">
        <v>54</v>
      </c>
      <c r="Z185" s="6">
        <v>202.3</v>
      </c>
      <c r="AA185" s="6">
        <v>204</v>
      </c>
      <c r="AB185" s="6">
        <v>365</v>
      </c>
      <c r="AC185" s="6">
        <v>462</v>
      </c>
      <c r="AD185" s="6">
        <v>322</v>
      </c>
      <c r="AE185" s="6">
        <v>396</v>
      </c>
      <c r="AF185" s="6">
        <v>471</v>
      </c>
      <c r="AG185" s="6">
        <v>2220</v>
      </c>
      <c r="AH185" s="6"/>
      <c r="AI185" s="7" t="s">
        <v>221</v>
      </c>
    </row>
    <row r="186" spans="1:35" x14ac:dyDescent="0.2">
      <c r="A186" s="5" t="s">
        <v>121</v>
      </c>
      <c r="B186" s="6"/>
      <c r="C186" s="6" t="s">
        <v>125</v>
      </c>
      <c r="D186" s="6" t="s">
        <v>204</v>
      </c>
      <c r="E186" s="6" t="s">
        <v>2</v>
      </c>
      <c r="F186" s="6">
        <v>903</v>
      </c>
      <c r="G186" s="6">
        <v>1372</v>
      </c>
      <c r="H186" s="6">
        <v>1562</v>
      </c>
      <c r="I186" s="6">
        <v>1590</v>
      </c>
      <c r="J186" s="6">
        <v>1283</v>
      </c>
      <c r="K186" s="6">
        <v>1265</v>
      </c>
      <c r="L186" s="6">
        <v>7975</v>
      </c>
      <c r="M186" s="6">
        <v>29</v>
      </c>
      <c r="N186" s="6">
        <v>20</v>
      </c>
      <c r="O186" s="6">
        <v>39</v>
      </c>
      <c r="P186" s="6">
        <v>86</v>
      </c>
      <c r="Q186" s="6">
        <v>56</v>
      </c>
      <c r="R186" s="6">
        <v>59</v>
      </c>
      <c r="S186" s="6">
        <v>289</v>
      </c>
      <c r="T186" s="6">
        <v>8.9</v>
      </c>
      <c r="U186" s="6">
        <v>13.2</v>
      </c>
      <c r="V186" s="6">
        <v>23.6</v>
      </c>
      <c r="W186" s="6">
        <v>32.4</v>
      </c>
      <c r="X186" s="6">
        <v>31.200000000000003</v>
      </c>
      <c r="Y186" s="6">
        <v>88.699999999999989</v>
      </c>
      <c r="Z186" s="6">
        <v>198.00000000000003</v>
      </c>
      <c r="AA186" s="6">
        <v>331</v>
      </c>
      <c r="AB186" s="6">
        <v>563</v>
      </c>
      <c r="AC186" s="6">
        <v>663</v>
      </c>
      <c r="AD186" s="6">
        <v>707</v>
      </c>
      <c r="AE186" s="6">
        <v>600</v>
      </c>
      <c r="AF186" s="6">
        <v>469</v>
      </c>
      <c r="AG186" s="6">
        <v>3333</v>
      </c>
      <c r="AH186" s="6"/>
      <c r="AI186" s="7" t="s">
        <v>221</v>
      </c>
    </row>
    <row r="187" spans="1:35" x14ac:dyDescent="0.2">
      <c r="A187" s="5" t="s">
        <v>122</v>
      </c>
      <c r="B187" s="6"/>
      <c r="C187" s="6" t="s">
        <v>125</v>
      </c>
      <c r="D187" s="6" t="s">
        <v>204</v>
      </c>
      <c r="E187" s="6" t="s">
        <v>2</v>
      </c>
      <c r="F187" s="6">
        <v>660</v>
      </c>
      <c r="G187" s="6">
        <v>1389</v>
      </c>
      <c r="H187" s="6">
        <v>1602</v>
      </c>
      <c r="I187" s="6">
        <v>1262</v>
      </c>
      <c r="J187" s="6">
        <v>1374</v>
      </c>
      <c r="K187" s="6">
        <v>1440</v>
      </c>
      <c r="L187" s="6">
        <v>7727</v>
      </c>
      <c r="M187" s="6">
        <v>15</v>
      </c>
      <c r="N187" s="6">
        <v>65</v>
      </c>
      <c r="O187" s="6">
        <v>60</v>
      </c>
      <c r="P187" s="6">
        <v>49</v>
      </c>
      <c r="Q187" s="6">
        <v>80</v>
      </c>
      <c r="R187" s="6">
        <v>92</v>
      </c>
      <c r="S187" s="6">
        <v>361</v>
      </c>
      <c r="T187" s="6">
        <v>78</v>
      </c>
      <c r="U187" s="6">
        <v>14.600000000000001</v>
      </c>
      <c r="V187" s="6">
        <v>85.9</v>
      </c>
      <c r="W187" s="6">
        <v>57.5</v>
      </c>
      <c r="X187" s="6">
        <v>119.6</v>
      </c>
      <c r="Y187" s="6">
        <v>132.6</v>
      </c>
      <c r="Z187" s="6">
        <v>488.2</v>
      </c>
      <c r="AA187" s="6">
        <v>192</v>
      </c>
      <c r="AB187" s="6">
        <v>502</v>
      </c>
      <c r="AC187" s="6">
        <v>452</v>
      </c>
      <c r="AD187" s="6">
        <v>421</v>
      </c>
      <c r="AE187" s="6">
        <v>479</v>
      </c>
      <c r="AF187" s="6">
        <v>589</v>
      </c>
      <c r="AG187" s="6">
        <v>2635</v>
      </c>
      <c r="AH187" s="6"/>
      <c r="AI187" s="7" t="s">
        <v>221</v>
      </c>
    </row>
    <row r="188" spans="1:35" x14ac:dyDescent="0.2">
      <c r="A188" s="5" t="s">
        <v>123</v>
      </c>
      <c r="B188" s="6"/>
      <c r="C188" s="6" t="s">
        <v>125</v>
      </c>
      <c r="D188" s="6" t="s">
        <v>204</v>
      </c>
      <c r="E188" s="6" t="s">
        <v>2</v>
      </c>
      <c r="F188" s="6">
        <v>1200</v>
      </c>
      <c r="G188" s="6">
        <v>1803</v>
      </c>
      <c r="H188" s="6">
        <v>1733</v>
      </c>
      <c r="I188" s="6">
        <v>1833</v>
      </c>
      <c r="J188" s="6">
        <v>1599</v>
      </c>
      <c r="K188" s="6">
        <v>1609</v>
      </c>
      <c r="L188" s="6">
        <v>9777</v>
      </c>
      <c r="M188" s="6">
        <v>39</v>
      </c>
      <c r="N188" s="6">
        <v>83</v>
      </c>
      <c r="O188" s="6">
        <v>109</v>
      </c>
      <c r="P188" s="6">
        <v>161</v>
      </c>
      <c r="Q188" s="6">
        <v>151</v>
      </c>
      <c r="R188" s="6">
        <v>137</v>
      </c>
      <c r="S188" s="6">
        <v>680</v>
      </c>
      <c r="T188" s="6">
        <v>14</v>
      </c>
      <c r="U188" s="6">
        <v>50.699999999999996</v>
      </c>
      <c r="V188" s="6">
        <v>62.600000000000009</v>
      </c>
      <c r="W188" s="6">
        <v>100.19999999999999</v>
      </c>
      <c r="X188" s="6">
        <v>130.5</v>
      </c>
      <c r="Y188" s="6">
        <v>151.9</v>
      </c>
      <c r="Z188" s="6">
        <v>509.9</v>
      </c>
      <c r="AA188" s="6">
        <v>615</v>
      </c>
      <c r="AB188" s="6">
        <v>969</v>
      </c>
      <c r="AC188" s="6">
        <v>719</v>
      </c>
      <c r="AD188" s="6">
        <v>871</v>
      </c>
      <c r="AE188" s="6">
        <v>706</v>
      </c>
      <c r="AF188" s="6">
        <v>605</v>
      </c>
      <c r="AG188" s="6">
        <v>4485</v>
      </c>
      <c r="AH188" s="6"/>
      <c r="AI188" s="7" t="s">
        <v>221</v>
      </c>
    </row>
    <row r="189" spans="1:35" x14ac:dyDescent="0.2">
      <c r="A189" s="5" t="s">
        <v>124</v>
      </c>
      <c r="B189" s="6"/>
      <c r="C189" s="6" t="s">
        <v>125</v>
      </c>
      <c r="D189" s="6" t="s">
        <v>204</v>
      </c>
      <c r="E189" s="6" t="s">
        <v>2</v>
      </c>
      <c r="F189" s="6">
        <v>697</v>
      </c>
      <c r="G189" s="6">
        <v>1540</v>
      </c>
      <c r="H189" s="6">
        <v>1865</v>
      </c>
      <c r="I189" s="6">
        <v>1700</v>
      </c>
      <c r="J189" s="6">
        <v>1927</v>
      </c>
      <c r="K189" s="6">
        <v>1798</v>
      </c>
      <c r="L189" s="6">
        <v>9527</v>
      </c>
      <c r="M189" s="6">
        <v>3</v>
      </c>
      <c r="N189" s="6">
        <v>44</v>
      </c>
      <c r="O189" s="6">
        <v>83</v>
      </c>
      <c r="P189" s="6">
        <v>101</v>
      </c>
      <c r="Q189" s="6">
        <v>54</v>
      </c>
      <c r="R189" s="6">
        <v>52</v>
      </c>
      <c r="S189" s="6">
        <v>337</v>
      </c>
      <c r="T189" s="6">
        <v>12.7</v>
      </c>
      <c r="U189" s="6">
        <v>63.4</v>
      </c>
      <c r="V189" s="6">
        <v>86.8</v>
      </c>
      <c r="W189" s="6">
        <v>73.099999999999994</v>
      </c>
      <c r="X189" s="6">
        <v>107.39999999999999</v>
      </c>
      <c r="Y189" s="6">
        <v>122.10000000000001</v>
      </c>
      <c r="Z189" s="6">
        <v>465.5</v>
      </c>
      <c r="AA189" s="6">
        <v>239</v>
      </c>
      <c r="AB189" s="6">
        <v>705</v>
      </c>
      <c r="AC189" s="6">
        <v>808</v>
      </c>
      <c r="AD189" s="6">
        <v>770</v>
      </c>
      <c r="AE189" s="6">
        <v>961</v>
      </c>
      <c r="AF189" s="6">
        <v>827</v>
      </c>
      <c r="AG189" s="6">
        <v>4310</v>
      </c>
      <c r="AH189" s="6"/>
      <c r="AI189" s="7" t="s">
        <v>221</v>
      </c>
    </row>
    <row r="190" spans="1:35" x14ac:dyDescent="0.2">
      <c r="A190" s="57" t="s">
        <v>171</v>
      </c>
      <c r="B190" s="58"/>
      <c r="C190" s="58"/>
      <c r="D190" s="6"/>
      <c r="E190" s="8"/>
      <c r="F190" s="6">
        <f>AVERAGE(F175:F189)</f>
        <v>986.4666666666667</v>
      </c>
      <c r="G190" s="6">
        <f t="shared" ref="G190:Z190" si="42">AVERAGE(G175:G189)</f>
        <v>1488</v>
      </c>
      <c r="H190" s="6">
        <f t="shared" si="42"/>
        <v>1591.8666666666666</v>
      </c>
      <c r="I190" s="6">
        <f t="shared" si="42"/>
        <v>1450.9333333333334</v>
      </c>
      <c r="J190" s="6">
        <f t="shared" si="42"/>
        <v>1469.4</v>
      </c>
      <c r="K190" s="6">
        <f t="shared" si="42"/>
        <v>1298.8</v>
      </c>
      <c r="L190" s="6">
        <f t="shared" si="42"/>
        <v>8285.4666666666672</v>
      </c>
      <c r="M190" s="6">
        <f t="shared" si="42"/>
        <v>25.266666666666666</v>
      </c>
      <c r="N190" s="6">
        <f t="shared" si="42"/>
        <v>50</v>
      </c>
      <c r="O190" s="6">
        <f t="shared" si="42"/>
        <v>67.13333333333334</v>
      </c>
      <c r="P190" s="6">
        <f t="shared" si="42"/>
        <v>78.266666666666666</v>
      </c>
      <c r="Q190" s="6">
        <f t="shared" si="42"/>
        <v>78.533333333333331</v>
      </c>
      <c r="R190" s="6">
        <f t="shared" si="42"/>
        <v>65.86666666666666</v>
      </c>
      <c r="S190" s="6">
        <f t="shared" si="42"/>
        <v>365.06666666666666</v>
      </c>
      <c r="T190" s="6">
        <f t="shared" si="42"/>
        <v>26.186666666666664</v>
      </c>
      <c r="U190" s="6">
        <f t="shared" si="42"/>
        <v>31.56</v>
      </c>
      <c r="V190" s="6">
        <f t="shared" si="42"/>
        <v>54.533333333333331</v>
      </c>
      <c r="W190" s="6">
        <f t="shared" si="42"/>
        <v>71.75333333333333</v>
      </c>
      <c r="X190" s="6">
        <f t="shared" si="42"/>
        <v>89.32</v>
      </c>
      <c r="Y190" s="6">
        <f t="shared" si="42"/>
        <v>85.453333333333319</v>
      </c>
      <c r="Z190" s="6">
        <f t="shared" si="42"/>
        <v>358.80666666666662</v>
      </c>
      <c r="AA190" s="6">
        <f t="shared" ref="AA190:AG190" si="43">AVERAGE(AA175:AA189)</f>
        <v>425</v>
      </c>
      <c r="AB190" s="6">
        <f t="shared" si="43"/>
        <v>649.79999999999995</v>
      </c>
      <c r="AC190" s="6">
        <f t="shared" si="43"/>
        <v>656.06666666666672</v>
      </c>
      <c r="AD190" s="6">
        <f t="shared" si="43"/>
        <v>578.33333333333337</v>
      </c>
      <c r="AE190" s="6">
        <f t="shared" si="43"/>
        <v>629.4</v>
      </c>
      <c r="AF190" s="6">
        <f t="shared" si="43"/>
        <v>519.5333333333333</v>
      </c>
      <c r="AG190" s="6">
        <f t="shared" si="43"/>
        <v>3458.1333333333332</v>
      </c>
      <c r="AH190" s="6"/>
      <c r="AI190" s="7"/>
    </row>
    <row r="191" spans="1:35" ht="15" thickBot="1" x14ac:dyDescent="0.25">
      <c r="A191" s="59" t="s">
        <v>172</v>
      </c>
      <c r="B191" s="60"/>
      <c r="C191" s="60"/>
      <c r="D191" s="10"/>
      <c r="E191" s="9"/>
      <c r="F191" s="10">
        <f>STDEV(F175:F189)/SQRT(15)</f>
        <v>139.45843779784667</v>
      </c>
      <c r="G191" s="10">
        <f t="shared" ref="G191:Z191" si="44">STDEV(G175:G189)/SQRT(15)</f>
        <v>93.151080560151371</v>
      </c>
      <c r="H191" s="10">
        <f t="shared" si="44"/>
        <v>76.69685947917462</v>
      </c>
      <c r="I191" s="10">
        <f t="shared" si="44"/>
        <v>76.199766695472533</v>
      </c>
      <c r="J191" s="10">
        <f t="shared" si="44"/>
        <v>43.071900021110963</v>
      </c>
      <c r="K191" s="10">
        <f t="shared" si="44"/>
        <v>91.358227403369128</v>
      </c>
      <c r="L191" s="10">
        <f t="shared" si="44"/>
        <v>360.4358323007707</v>
      </c>
      <c r="M191" s="10">
        <f t="shared" si="44"/>
        <v>5.8117013873626551</v>
      </c>
      <c r="N191" s="10">
        <f t="shared" si="44"/>
        <v>4.8795003647426656</v>
      </c>
      <c r="O191" s="10">
        <f t="shared" si="44"/>
        <v>6.0117873633044709</v>
      </c>
      <c r="P191" s="10">
        <f t="shared" si="44"/>
        <v>8.5831877010299102</v>
      </c>
      <c r="Q191" s="10">
        <f t="shared" si="44"/>
        <v>7.5503810478845352</v>
      </c>
      <c r="R191" s="10">
        <f t="shared" si="44"/>
        <v>8.6980384579440084</v>
      </c>
      <c r="S191" s="10">
        <f t="shared" si="44"/>
        <v>32.092495290460882</v>
      </c>
      <c r="T191" s="10">
        <f t="shared" si="44"/>
        <v>6.1161290797885322</v>
      </c>
      <c r="U191" s="10">
        <f t="shared" si="44"/>
        <v>5.7563281947535172</v>
      </c>
      <c r="V191" s="10">
        <f t="shared" si="44"/>
        <v>8.2538687417688674</v>
      </c>
      <c r="W191" s="10">
        <f t="shared" si="44"/>
        <v>9.6870648494177711</v>
      </c>
      <c r="X191" s="10">
        <f t="shared" si="44"/>
        <v>8.3127452344778057</v>
      </c>
      <c r="Y191" s="10">
        <f t="shared" si="44"/>
        <v>9.3932289020522308</v>
      </c>
      <c r="Z191" s="10">
        <f t="shared" si="44"/>
        <v>35.125104936859607</v>
      </c>
      <c r="AA191" s="10">
        <f t="shared" ref="AA191:AG191" si="45">STDEV(AA175:AA189)/SQRT(15)</f>
        <v>85.445722119784492</v>
      </c>
      <c r="AB191" s="10">
        <f t="shared" si="45"/>
        <v>49.675729438409832</v>
      </c>
      <c r="AC191" s="10">
        <f t="shared" si="45"/>
        <v>44.395244990626857</v>
      </c>
      <c r="AD191" s="10">
        <f t="shared" si="45"/>
        <v>45.810236604691049</v>
      </c>
      <c r="AE191" s="10">
        <f t="shared" si="45"/>
        <v>36.676293108634553</v>
      </c>
      <c r="AF191" s="10">
        <f t="shared" si="45"/>
        <v>51.123181459487462</v>
      </c>
      <c r="AG191" s="10">
        <f t="shared" si="45"/>
        <v>212.7020466166712</v>
      </c>
      <c r="AH191" s="10"/>
      <c r="AI191" s="31"/>
    </row>
    <row r="192" spans="1:35" ht="15" thickBot="1" x14ac:dyDescent="0.25"/>
    <row r="193" spans="1:35" x14ac:dyDescent="0.2">
      <c r="A193" s="2">
        <v>3024</v>
      </c>
      <c r="B193" s="3" t="s">
        <v>85</v>
      </c>
      <c r="C193" s="3" t="s">
        <v>131</v>
      </c>
      <c r="D193" s="16" t="s">
        <v>134</v>
      </c>
      <c r="E193" s="3" t="s">
        <v>2</v>
      </c>
      <c r="F193" s="3">
        <v>1402</v>
      </c>
      <c r="G193" s="3">
        <v>1323</v>
      </c>
      <c r="H193" s="3">
        <v>1038</v>
      </c>
      <c r="I193" s="3">
        <v>903</v>
      </c>
      <c r="J193" s="3">
        <v>821</v>
      </c>
      <c r="K193" s="3">
        <v>976</v>
      </c>
      <c r="L193" s="3">
        <v>6463</v>
      </c>
      <c r="M193" s="3">
        <v>36</v>
      </c>
      <c r="N193" s="3">
        <v>44</v>
      </c>
      <c r="O193" s="3">
        <v>58</v>
      </c>
      <c r="P193" s="3">
        <v>33</v>
      </c>
      <c r="Q193" s="3">
        <v>22</v>
      </c>
      <c r="R193" s="3">
        <v>50</v>
      </c>
      <c r="S193" s="3">
        <v>243</v>
      </c>
      <c r="T193" s="3">
        <v>6.6999999999999993</v>
      </c>
      <c r="U193" s="3">
        <v>10.7</v>
      </c>
      <c r="V193" s="3">
        <v>21.8</v>
      </c>
      <c r="W193" s="3">
        <v>5.9999999999999991</v>
      </c>
      <c r="X193" s="3">
        <v>0.1</v>
      </c>
      <c r="Y193" s="3">
        <v>17.8</v>
      </c>
      <c r="Z193" s="3">
        <v>63.1</v>
      </c>
      <c r="AA193" s="3">
        <v>1058</v>
      </c>
      <c r="AB193" s="3">
        <v>720</v>
      </c>
      <c r="AC193" s="3">
        <v>402</v>
      </c>
      <c r="AD193" s="3">
        <v>418</v>
      </c>
      <c r="AE193" s="3">
        <v>445</v>
      </c>
      <c r="AF193" s="3">
        <v>451</v>
      </c>
      <c r="AG193" s="3">
        <v>3494</v>
      </c>
      <c r="AH193" s="3" t="s">
        <v>132</v>
      </c>
      <c r="AI193" s="4" t="s">
        <v>133</v>
      </c>
    </row>
    <row r="194" spans="1:35" x14ac:dyDescent="0.2">
      <c r="A194" s="5">
        <v>3025</v>
      </c>
      <c r="B194" s="6" t="s">
        <v>85</v>
      </c>
      <c r="C194" s="6" t="s">
        <v>131</v>
      </c>
      <c r="D194" s="8" t="s">
        <v>134</v>
      </c>
      <c r="E194" s="6" t="s">
        <v>2</v>
      </c>
      <c r="F194" s="6">
        <v>1569</v>
      </c>
      <c r="G194" s="6">
        <v>1286</v>
      </c>
      <c r="H194" s="6">
        <v>1029</v>
      </c>
      <c r="I194" s="6">
        <v>695</v>
      </c>
      <c r="J194" s="6">
        <v>967</v>
      </c>
      <c r="K194" s="6">
        <v>1004</v>
      </c>
      <c r="L194" s="6">
        <v>6550</v>
      </c>
      <c r="M194" s="6">
        <v>26</v>
      </c>
      <c r="N194" s="6">
        <v>30</v>
      </c>
      <c r="O194" s="6">
        <v>34</v>
      </c>
      <c r="P194" s="6">
        <v>12</v>
      </c>
      <c r="Q194" s="6">
        <v>24</v>
      </c>
      <c r="R194" s="6">
        <v>33</v>
      </c>
      <c r="S194" s="6">
        <v>159</v>
      </c>
      <c r="T194" s="6">
        <v>6.8000000000000007</v>
      </c>
      <c r="U194" s="6">
        <v>10.7</v>
      </c>
      <c r="V194" s="6">
        <v>3.5999999999999996</v>
      </c>
      <c r="W194" s="6">
        <v>0.9</v>
      </c>
      <c r="X194" s="6">
        <v>2.8999999999999995</v>
      </c>
      <c r="Y194" s="6">
        <v>4.2</v>
      </c>
      <c r="Z194" s="6">
        <v>29.099999999999998</v>
      </c>
      <c r="AA194" s="6">
        <v>738</v>
      </c>
      <c r="AB194" s="6">
        <v>470</v>
      </c>
      <c r="AC194" s="6">
        <v>379</v>
      </c>
      <c r="AD194" s="6">
        <v>231</v>
      </c>
      <c r="AE194" s="6">
        <v>326</v>
      </c>
      <c r="AF194" s="6">
        <v>325</v>
      </c>
      <c r="AG194" s="6">
        <v>2469</v>
      </c>
      <c r="AH194" s="6" t="s">
        <v>132</v>
      </c>
      <c r="AI194" s="7" t="s">
        <v>133</v>
      </c>
    </row>
    <row r="195" spans="1:35" x14ac:dyDescent="0.2">
      <c r="A195" s="5">
        <v>3026</v>
      </c>
      <c r="B195" s="6" t="s">
        <v>85</v>
      </c>
      <c r="C195" s="6" t="s">
        <v>131</v>
      </c>
      <c r="D195" s="8" t="s">
        <v>134</v>
      </c>
      <c r="E195" s="6" t="s">
        <v>2</v>
      </c>
      <c r="F195" s="6">
        <v>1057</v>
      </c>
      <c r="G195" s="6">
        <v>1022</v>
      </c>
      <c r="H195" s="6">
        <v>1177</v>
      </c>
      <c r="I195" s="6">
        <v>1310</v>
      </c>
      <c r="J195" s="6">
        <v>1265</v>
      </c>
      <c r="K195" s="6">
        <v>1097</v>
      </c>
      <c r="L195" s="6">
        <v>6928</v>
      </c>
      <c r="M195" s="6">
        <v>10</v>
      </c>
      <c r="N195" s="6">
        <v>36</v>
      </c>
      <c r="O195" s="6">
        <v>68</v>
      </c>
      <c r="P195" s="6">
        <v>67</v>
      </c>
      <c r="Q195" s="6">
        <v>65</v>
      </c>
      <c r="R195" s="6">
        <v>80</v>
      </c>
      <c r="S195" s="6">
        <v>326</v>
      </c>
      <c r="T195" s="6">
        <v>4.4000000000000004</v>
      </c>
      <c r="U195" s="6">
        <v>13.9</v>
      </c>
      <c r="V195" s="6">
        <v>10.299999999999999</v>
      </c>
      <c r="W195" s="6">
        <v>20.2</v>
      </c>
      <c r="X195" s="6">
        <v>18.8</v>
      </c>
      <c r="Y195" s="6">
        <v>7.9</v>
      </c>
      <c r="Z195" s="6">
        <v>75.500000000000014</v>
      </c>
      <c r="AA195" s="6">
        <v>635</v>
      </c>
      <c r="AB195" s="6">
        <v>515</v>
      </c>
      <c r="AC195" s="6">
        <v>613</v>
      </c>
      <c r="AD195" s="6">
        <v>558</v>
      </c>
      <c r="AE195" s="6">
        <v>575</v>
      </c>
      <c r="AF195" s="6">
        <v>485</v>
      </c>
      <c r="AG195" s="6">
        <v>3381</v>
      </c>
      <c r="AH195" s="6" t="s">
        <v>132</v>
      </c>
      <c r="AI195" s="7" t="s">
        <v>133</v>
      </c>
    </row>
    <row r="196" spans="1:35" x14ac:dyDescent="0.2">
      <c r="A196" s="5">
        <v>3029</v>
      </c>
      <c r="B196" s="6" t="s">
        <v>85</v>
      </c>
      <c r="C196" s="6" t="s">
        <v>131</v>
      </c>
      <c r="D196" s="8" t="s">
        <v>134</v>
      </c>
      <c r="E196" s="6" t="s">
        <v>2</v>
      </c>
      <c r="F196" s="6">
        <v>1548</v>
      </c>
      <c r="G196" s="6">
        <v>1513</v>
      </c>
      <c r="H196" s="6">
        <v>1322</v>
      </c>
      <c r="I196" s="6">
        <v>1180</v>
      </c>
      <c r="J196" s="6">
        <v>1473</v>
      </c>
      <c r="K196" s="6">
        <v>1226</v>
      </c>
      <c r="L196" s="6">
        <v>8262</v>
      </c>
      <c r="M196" s="6">
        <v>19</v>
      </c>
      <c r="N196" s="6">
        <v>33</v>
      </c>
      <c r="O196" s="6">
        <v>56</v>
      </c>
      <c r="P196" s="6">
        <v>42</v>
      </c>
      <c r="Q196" s="6">
        <v>70</v>
      </c>
      <c r="R196" s="6">
        <v>65</v>
      </c>
      <c r="S196" s="6">
        <v>285</v>
      </c>
      <c r="T196" s="6">
        <v>15.300000000000002</v>
      </c>
      <c r="U196" s="6">
        <v>31.199999999999996</v>
      </c>
      <c r="V196" s="6">
        <v>9.8999999999999986</v>
      </c>
      <c r="W196" s="6">
        <v>37.299999999999997</v>
      </c>
      <c r="X196" s="6">
        <v>36.6</v>
      </c>
      <c r="Y196" s="6">
        <v>29.299999999999997</v>
      </c>
      <c r="Z196" s="6">
        <v>159.60000000000002</v>
      </c>
      <c r="AA196" s="6">
        <v>814</v>
      </c>
      <c r="AB196" s="6">
        <v>566</v>
      </c>
      <c r="AC196" s="6">
        <v>476</v>
      </c>
      <c r="AD196" s="6">
        <v>387</v>
      </c>
      <c r="AE196" s="6">
        <v>452</v>
      </c>
      <c r="AF196" s="6">
        <v>361</v>
      </c>
      <c r="AG196" s="6">
        <v>3056</v>
      </c>
      <c r="AH196" s="6" t="s">
        <v>132</v>
      </c>
      <c r="AI196" s="7" t="s">
        <v>133</v>
      </c>
    </row>
    <row r="197" spans="1:35" x14ac:dyDescent="0.2">
      <c r="A197" s="5">
        <v>3039</v>
      </c>
      <c r="B197" s="6" t="s">
        <v>85</v>
      </c>
      <c r="C197" s="6" t="s">
        <v>131</v>
      </c>
      <c r="D197" s="8" t="s">
        <v>134</v>
      </c>
      <c r="E197" s="6" t="s">
        <v>2</v>
      </c>
      <c r="F197" s="6">
        <v>1990</v>
      </c>
      <c r="G197" s="6">
        <v>1577</v>
      </c>
      <c r="H197" s="6">
        <v>1706</v>
      </c>
      <c r="I197" s="6">
        <v>1473</v>
      </c>
      <c r="J197" s="6">
        <v>1501</v>
      </c>
      <c r="K197" s="6">
        <v>1405</v>
      </c>
      <c r="L197" s="6">
        <v>9652</v>
      </c>
      <c r="M197" s="6">
        <v>30</v>
      </c>
      <c r="N197" s="6">
        <v>36</v>
      </c>
      <c r="O197" s="6">
        <v>56</v>
      </c>
      <c r="P197" s="6">
        <v>37</v>
      </c>
      <c r="Q197" s="6">
        <v>42</v>
      </c>
      <c r="R197" s="6">
        <v>36</v>
      </c>
      <c r="S197" s="6">
        <v>237</v>
      </c>
      <c r="T197" s="6">
        <v>32.9</v>
      </c>
      <c r="U197" s="6">
        <v>55.7</v>
      </c>
      <c r="V197" s="6">
        <v>62.5</v>
      </c>
      <c r="W197" s="6">
        <v>40.4</v>
      </c>
      <c r="X197" s="6">
        <v>58.4</v>
      </c>
      <c r="Y197" s="6">
        <v>38.6</v>
      </c>
      <c r="Z197" s="6">
        <v>288.5</v>
      </c>
      <c r="AA197" s="6">
        <v>1327</v>
      </c>
      <c r="AB197" s="6">
        <v>624</v>
      </c>
      <c r="AC197" s="6">
        <v>615</v>
      </c>
      <c r="AD197" s="6">
        <v>508</v>
      </c>
      <c r="AE197" s="6">
        <v>620</v>
      </c>
      <c r="AF197" s="6">
        <v>504</v>
      </c>
      <c r="AG197" s="6">
        <v>4198</v>
      </c>
      <c r="AH197" s="6" t="s">
        <v>132</v>
      </c>
      <c r="AI197" s="7" t="s">
        <v>133</v>
      </c>
    </row>
    <row r="198" spans="1:35" x14ac:dyDescent="0.2">
      <c r="A198" s="5">
        <v>3041</v>
      </c>
      <c r="B198" s="6" t="s">
        <v>85</v>
      </c>
      <c r="C198" s="6" t="s">
        <v>131</v>
      </c>
      <c r="D198" s="8" t="s">
        <v>134</v>
      </c>
      <c r="E198" s="6" t="s">
        <v>2</v>
      </c>
      <c r="F198" s="6">
        <v>2265</v>
      </c>
      <c r="G198" s="6">
        <v>1867</v>
      </c>
      <c r="H198" s="6">
        <v>1720</v>
      </c>
      <c r="I198" s="6">
        <v>1712</v>
      </c>
      <c r="J198" s="6">
        <v>1633</v>
      </c>
      <c r="K198" s="6">
        <v>1555</v>
      </c>
      <c r="L198" s="6">
        <v>10752</v>
      </c>
      <c r="M198" s="6">
        <v>50</v>
      </c>
      <c r="N198" s="6">
        <v>40</v>
      </c>
      <c r="O198" s="6">
        <v>40</v>
      </c>
      <c r="P198" s="6">
        <v>41</v>
      </c>
      <c r="Q198" s="6">
        <v>53</v>
      </c>
      <c r="R198" s="6">
        <v>46</v>
      </c>
      <c r="S198" s="6">
        <v>270</v>
      </c>
      <c r="T198" s="6">
        <v>18.8</v>
      </c>
      <c r="U198" s="6">
        <v>27.200000000000003</v>
      </c>
      <c r="V198" s="6">
        <v>28.099999999999998</v>
      </c>
      <c r="W198" s="6">
        <v>25.9</v>
      </c>
      <c r="X198" s="6">
        <v>25.4</v>
      </c>
      <c r="Y198" s="6">
        <v>22.7</v>
      </c>
      <c r="Z198" s="6">
        <v>148.10000000000002</v>
      </c>
      <c r="AA198" s="6">
        <v>1094</v>
      </c>
      <c r="AB198" s="6">
        <v>731</v>
      </c>
      <c r="AC198" s="6">
        <v>665</v>
      </c>
      <c r="AD198" s="6">
        <v>691</v>
      </c>
      <c r="AE198" s="6">
        <v>524</v>
      </c>
      <c r="AF198" s="6">
        <v>610</v>
      </c>
      <c r="AG198" s="6">
        <v>4315</v>
      </c>
      <c r="AH198" s="6" t="s">
        <v>132</v>
      </c>
      <c r="AI198" s="7" t="s">
        <v>133</v>
      </c>
    </row>
    <row r="199" spans="1:35" x14ac:dyDescent="0.2">
      <c r="A199" s="5">
        <v>3042</v>
      </c>
      <c r="B199" s="6" t="s">
        <v>85</v>
      </c>
      <c r="C199" s="6" t="s">
        <v>131</v>
      </c>
      <c r="D199" s="8" t="s">
        <v>134</v>
      </c>
      <c r="E199" s="6" t="s">
        <v>2</v>
      </c>
      <c r="F199" s="6">
        <v>1900</v>
      </c>
      <c r="G199" s="6">
        <v>1451</v>
      </c>
      <c r="H199" s="6">
        <v>1457</v>
      </c>
      <c r="I199" s="6">
        <v>1316</v>
      </c>
      <c r="J199" s="6">
        <v>1509</v>
      </c>
      <c r="K199" s="6">
        <v>1346</v>
      </c>
      <c r="L199" s="6">
        <v>8979</v>
      </c>
      <c r="M199" s="6">
        <v>90</v>
      </c>
      <c r="N199" s="6">
        <v>77</v>
      </c>
      <c r="O199" s="6">
        <v>79</v>
      </c>
      <c r="P199" s="6">
        <v>81</v>
      </c>
      <c r="Q199" s="6">
        <v>125</v>
      </c>
      <c r="R199" s="6">
        <v>108</v>
      </c>
      <c r="S199" s="6">
        <v>560</v>
      </c>
      <c r="T199" s="6">
        <v>24</v>
      </c>
      <c r="U199" s="6">
        <v>15</v>
      </c>
      <c r="V199" s="6">
        <v>14.399999999999999</v>
      </c>
      <c r="W199" s="6">
        <v>27</v>
      </c>
      <c r="X199" s="6">
        <v>27.4</v>
      </c>
      <c r="Y199" s="6">
        <v>21.400000000000002</v>
      </c>
      <c r="Z199" s="6">
        <v>129.19999999999999</v>
      </c>
      <c r="AA199" s="6">
        <v>879</v>
      </c>
      <c r="AB199" s="6">
        <v>612</v>
      </c>
      <c r="AC199" s="6">
        <v>519</v>
      </c>
      <c r="AD199" s="6">
        <v>586</v>
      </c>
      <c r="AE199" s="6">
        <v>620</v>
      </c>
      <c r="AF199" s="6">
        <v>538</v>
      </c>
      <c r="AG199" s="6">
        <v>3754</v>
      </c>
      <c r="AH199" s="6" t="s">
        <v>132</v>
      </c>
      <c r="AI199" s="7" t="s">
        <v>133</v>
      </c>
    </row>
    <row r="200" spans="1:35" x14ac:dyDescent="0.2">
      <c r="A200" s="5">
        <v>3043</v>
      </c>
      <c r="B200" s="6" t="s">
        <v>85</v>
      </c>
      <c r="C200" s="6" t="s">
        <v>131</v>
      </c>
      <c r="D200" s="8" t="s">
        <v>134</v>
      </c>
      <c r="E200" s="6" t="s">
        <v>2</v>
      </c>
      <c r="F200" s="6">
        <v>2507</v>
      </c>
      <c r="G200" s="6">
        <v>2347</v>
      </c>
      <c r="H200" s="6">
        <v>2052</v>
      </c>
      <c r="I200" s="6">
        <v>1832</v>
      </c>
      <c r="J200" s="6">
        <v>1489</v>
      </c>
      <c r="K200" s="6">
        <v>1732</v>
      </c>
      <c r="L200" s="6">
        <v>11959</v>
      </c>
      <c r="M200" s="6">
        <v>34</v>
      </c>
      <c r="N200" s="6">
        <v>40</v>
      </c>
      <c r="O200" s="6">
        <v>61</v>
      </c>
      <c r="P200" s="6">
        <v>82</v>
      </c>
      <c r="Q200" s="6">
        <v>54</v>
      </c>
      <c r="R200" s="6">
        <v>42</v>
      </c>
      <c r="S200" s="6">
        <v>313</v>
      </c>
      <c r="T200" s="6">
        <v>28.5</v>
      </c>
      <c r="U200" s="6">
        <v>35.5</v>
      </c>
      <c r="V200" s="6">
        <v>32</v>
      </c>
      <c r="W200" s="6">
        <v>26.5</v>
      </c>
      <c r="X200" s="6">
        <v>24.6</v>
      </c>
      <c r="Y200" s="6">
        <v>21.4</v>
      </c>
      <c r="Z200" s="6">
        <v>168.5</v>
      </c>
      <c r="AA200" s="6">
        <v>1688</v>
      </c>
      <c r="AB200" s="6">
        <v>1122</v>
      </c>
      <c r="AC200" s="6">
        <v>839</v>
      </c>
      <c r="AD200" s="6">
        <v>832</v>
      </c>
      <c r="AE200" s="6">
        <v>703</v>
      </c>
      <c r="AF200" s="6">
        <v>727</v>
      </c>
      <c r="AG200" s="6">
        <v>5911</v>
      </c>
      <c r="AH200" s="6" t="s">
        <v>132</v>
      </c>
      <c r="AI200" s="7" t="s">
        <v>133</v>
      </c>
    </row>
    <row r="201" spans="1:35" x14ac:dyDescent="0.2">
      <c r="A201" s="5">
        <v>3236</v>
      </c>
      <c r="B201" s="6" t="s">
        <v>85</v>
      </c>
      <c r="C201" s="6" t="s">
        <v>131</v>
      </c>
      <c r="D201" s="8" t="s">
        <v>134</v>
      </c>
      <c r="E201" s="6" t="s">
        <v>2</v>
      </c>
      <c r="F201" s="6">
        <v>1922</v>
      </c>
      <c r="G201" s="6">
        <v>2145</v>
      </c>
      <c r="H201" s="6">
        <v>2046</v>
      </c>
      <c r="I201" s="6">
        <v>1994</v>
      </c>
      <c r="J201" s="6">
        <v>1275</v>
      </c>
      <c r="K201" s="6">
        <v>1627</v>
      </c>
      <c r="L201" s="6">
        <v>11009</v>
      </c>
      <c r="M201" s="6">
        <v>38</v>
      </c>
      <c r="N201" s="6">
        <v>100</v>
      </c>
      <c r="O201" s="6">
        <v>95</v>
      </c>
      <c r="P201" s="6">
        <v>80</v>
      </c>
      <c r="Q201" s="6">
        <v>62</v>
      </c>
      <c r="R201" s="6">
        <v>97</v>
      </c>
      <c r="S201" s="6">
        <v>472</v>
      </c>
      <c r="T201" s="6">
        <v>3.7</v>
      </c>
      <c r="U201" s="6">
        <v>9.1</v>
      </c>
      <c r="V201" s="6">
        <v>9.6999999999999993</v>
      </c>
      <c r="W201" s="6">
        <v>19.100000000000001</v>
      </c>
      <c r="X201" s="6">
        <v>8</v>
      </c>
      <c r="Y201" s="6">
        <v>13</v>
      </c>
      <c r="Z201" s="6">
        <v>62.599999999999994</v>
      </c>
      <c r="AA201" s="6">
        <v>1086</v>
      </c>
      <c r="AB201" s="6">
        <v>1272</v>
      </c>
      <c r="AC201" s="6">
        <v>1100</v>
      </c>
      <c r="AD201" s="6">
        <v>1012</v>
      </c>
      <c r="AE201" s="6">
        <v>665</v>
      </c>
      <c r="AF201" s="6">
        <v>896</v>
      </c>
      <c r="AG201" s="6">
        <v>6031</v>
      </c>
      <c r="AH201" s="6" t="s">
        <v>132</v>
      </c>
      <c r="AI201" s="7" t="s">
        <v>133</v>
      </c>
    </row>
    <row r="202" spans="1:35" x14ac:dyDescent="0.2">
      <c r="A202" s="5">
        <v>3237</v>
      </c>
      <c r="B202" s="6" t="s">
        <v>85</v>
      </c>
      <c r="C202" s="6" t="s">
        <v>131</v>
      </c>
      <c r="D202" s="8" t="s">
        <v>134</v>
      </c>
      <c r="E202" s="6" t="s">
        <v>2</v>
      </c>
      <c r="F202" s="6">
        <v>1498</v>
      </c>
      <c r="G202" s="6">
        <v>1295</v>
      </c>
      <c r="H202" s="6">
        <v>1264</v>
      </c>
      <c r="I202" s="6">
        <v>1233</v>
      </c>
      <c r="J202" s="6">
        <v>1251</v>
      </c>
      <c r="K202" s="6">
        <v>1272</v>
      </c>
      <c r="L202" s="6">
        <v>7813</v>
      </c>
      <c r="M202" s="6">
        <v>22</v>
      </c>
      <c r="N202" s="6">
        <v>39</v>
      </c>
      <c r="O202" s="6">
        <v>40</v>
      </c>
      <c r="P202" s="6">
        <v>36</v>
      </c>
      <c r="Q202" s="6">
        <v>45</v>
      </c>
      <c r="R202" s="6">
        <v>38</v>
      </c>
      <c r="S202" s="6">
        <v>220</v>
      </c>
      <c r="T202" s="6">
        <v>21.7</v>
      </c>
      <c r="U202" s="6">
        <v>22.099999999999998</v>
      </c>
      <c r="V202" s="6">
        <v>17.7</v>
      </c>
      <c r="W202" s="6">
        <v>42.099999999999994</v>
      </c>
      <c r="X202" s="6">
        <v>17.600000000000001</v>
      </c>
      <c r="Y202" s="6">
        <v>32</v>
      </c>
      <c r="Z202" s="6">
        <v>153.19999999999996</v>
      </c>
      <c r="AA202" s="6">
        <v>858</v>
      </c>
      <c r="AB202" s="6">
        <v>526</v>
      </c>
      <c r="AC202" s="6">
        <v>432</v>
      </c>
      <c r="AD202" s="6">
        <v>432</v>
      </c>
      <c r="AE202" s="6">
        <v>405</v>
      </c>
      <c r="AF202" s="6">
        <v>397</v>
      </c>
      <c r="AG202" s="6">
        <v>3050</v>
      </c>
      <c r="AH202" s="6" t="s">
        <v>132</v>
      </c>
      <c r="AI202" s="7" t="s">
        <v>133</v>
      </c>
    </row>
    <row r="203" spans="1:35" x14ac:dyDescent="0.2">
      <c r="A203" s="5">
        <v>3256</v>
      </c>
      <c r="B203" s="6" t="s">
        <v>85</v>
      </c>
      <c r="C203" s="6" t="s">
        <v>131</v>
      </c>
      <c r="D203" s="8" t="s">
        <v>134</v>
      </c>
      <c r="E203" s="6" t="s">
        <v>2</v>
      </c>
      <c r="F203" s="6">
        <v>1475</v>
      </c>
      <c r="G203" s="6">
        <v>1378</v>
      </c>
      <c r="H203" s="6">
        <v>1354</v>
      </c>
      <c r="I203" s="6">
        <v>1392</v>
      </c>
      <c r="J203" s="6">
        <v>1225</v>
      </c>
      <c r="K203" s="6">
        <v>1240</v>
      </c>
      <c r="L203" s="6">
        <v>8064</v>
      </c>
      <c r="M203" s="6">
        <v>48</v>
      </c>
      <c r="N203" s="6">
        <v>53</v>
      </c>
      <c r="O203" s="6">
        <v>52</v>
      </c>
      <c r="P203" s="6">
        <v>69</v>
      </c>
      <c r="Q203" s="6">
        <v>56</v>
      </c>
      <c r="R203" s="6">
        <v>87</v>
      </c>
      <c r="S203" s="6">
        <v>365</v>
      </c>
      <c r="T203" s="6">
        <v>8.9</v>
      </c>
      <c r="U203" s="6">
        <v>6.1999999999999993</v>
      </c>
      <c r="V203" s="6">
        <v>22.4</v>
      </c>
      <c r="W203" s="6">
        <v>7.7</v>
      </c>
      <c r="X203" s="6">
        <v>14.399999999999999</v>
      </c>
      <c r="Y203" s="6">
        <v>10.899999999999999</v>
      </c>
      <c r="Z203" s="6">
        <v>70.5</v>
      </c>
      <c r="AA203" s="6">
        <v>1053</v>
      </c>
      <c r="AB203" s="6">
        <v>594</v>
      </c>
      <c r="AC203" s="6">
        <v>569</v>
      </c>
      <c r="AD203" s="6">
        <v>482</v>
      </c>
      <c r="AE203" s="6">
        <v>513</v>
      </c>
      <c r="AF203" s="6">
        <v>432</v>
      </c>
      <c r="AG203" s="6">
        <v>3643</v>
      </c>
      <c r="AH203" s="6" t="s">
        <v>132</v>
      </c>
      <c r="AI203" s="7" t="s">
        <v>133</v>
      </c>
    </row>
    <row r="204" spans="1:35" x14ac:dyDescent="0.2">
      <c r="A204" s="5">
        <v>3279</v>
      </c>
      <c r="B204" s="6" t="s">
        <v>85</v>
      </c>
      <c r="C204" s="6" t="s">
        <v>131</v>
      </c>
      <c r="D204" s="8" t="s">
        <v>134</v>
      </c>
      <c r="E204" s="6" t="s">
        <v>2</v>
      </c>
      <c r="F204" s="6">
        <v>1269</v>
      </c>
      <c r="G204" s="6">
        <v>1602</v>
      </c>
      <c r="H204" s="6">
        <v>1318</v>
      </c>
      <c r="I204" s="6">
        <v>1340</v>
      </c>
      <c r="J204" s="6">
        <v>1160</v>
      </c>
      <c r="K204" s="6">
        <v>1311</v>
      </c>
      <c r="L204" s="6">
        <v>8000</v>
      </c>
      <c r="M204" s="6">
        <v>21</v>
      </c>
      <c r="N204" s="6">
        <v>54</v>
      </c>
      <c r="O204" s="6">
        <v>51</v>
      </c>
      <c r="P204" s="6">
        <v>60</v>
      </c>
      <c r="Q204" s="6">
        <v>48</v>
      </c>
      <c r="R204" s="6">
        <v>66</v>
      </c>
      <c r="S204" s="6">
        <v>300</v>
      </c>
      <c r="T204" s="6">
        <v>8.8999999999999986</v>
      </c>
      <c r="U204" s="6">
        <v>29.2</v>
      </c>
      <c r="V204" s="6">
        <v>36.6</v>
      </c>
      <c r="W204" s="6">
        <v>21.900000000000002</v>
      </c>
      <c r="X204" s="6">
        <v>46.300000000000004</v>
      </c>
      <c r="Y204" s="6">
        <v>35</v>
      </c>
      <c r="Z204" s="6">
        <v>177.90000000000003</v>
      </c>
      <c r="AA204" s="6">
        <v>792</v>
      </c>
      <c r="AB204" s="6">
        <v>691</v>
      </c>
      <c r="AC204" s="6">
        <v>510</v>
      </c>
      <c r="AD204" s="6">
        <v>602</v>
      </c>
      <c r="AE204" s="6">
        <v>409</v>
      </c>
      <c r="AF204" s="6">
        <v>537</v>
      </c>
      <c r="AG204" s="6">
        <v>3541</v>
      </c>
      <c r="AH204" s="6" t="s">
        <v>132</v>
      </c>
      <c r="AI204" s="7" t="s">
        <v>133</v>
      </c>
    </row>
    <row r="205" spans="1:35" x14ac:dyDescent="0.2">
      <c r="A205" s="5">
        <v>3287</v>
      </c>
      <c r="B205" s="6" t="s">
        <v>85</v>
      </c>
      <c r="C205" s="6" t="s">
        <v>131</v>
      </c>
      <c r="D205" s="8" t="s">
        <v>134</v>
      </c>
      <c r="E205" s="6" t="s">
        <v>2</v>
      </c>
      <c r="F205" s="6">
        <v>1382</v>
      </c>
      <c r="G205" s="6">
        <v>1541</v>
      </c>
      <c r="H205" s="6">
        <v>1400</v>
      </c>
      <c r="I205" s="6">
        <v>1301</v>
      </c>
      <c r="J205" s="6">
        <v>1341</v>
      </c>
      <c r="K205" s="6">
        <v>1128</v>
      </c>
      <c r="L205" s="6">
        <v>8093</v>
      </c>
      <c r="M205" s="6">
        <v>26</v>
      </c>
      <c r="N205" s="6">
        <v>41</v>
      </c>
      <c r="O205" s="6">
        <v>57</v>
      </c>
      <c r="P205" s="6">
        <v>48</v>
      </c>
      <c r="Q205" s="6">
        <v>55</v>
      </c>
      <c r="R205" s="6">
        <v>63</v>
      </c>
      <c r="S205" s="6">
        <v>290</v>
      </c>
      <c r="T205" s="6">
        <v>6.4</v>
      </c>
      <c r="U205" s="6">
        <v>17.399999999999999</v>
      </c>
      <c r="V205" s="6">
        <v>5.6</v>
      </c>
      <c r="W205" s="6">
        <v>14.4</v>
      </c>
      <c r="X205" s="6">
        <v>15.7</v>
      </c>
      <c r="Y205" s="6">
        <v>8.1</v>
      </c>
      <c r="Z205" s="6">
        <v>67.59999999999998</v>
      </c>
      <c r="AA205" s="6">
        <v>684</v>
      </c>
      <c r="AB205" s="6">
        <v>694</v>
      </c>
      <c r="AC205" s="6">
        <v>591</v>
      </c>
      <c r="AD205" s="6">
        <v>532</v>
      </c>
      <c r="AE205" s="6">
        <v>606</v>
      </c>
      <c r="AF205" s="6">
        <v>489</v>
      </c>
      <c r="AG205" s="6">
        <v>3596</v>
      </c>
      <c r="AH205" s="6" t="s">
        <v>132</v>
      </c>
      <c r="AI205" s="7" t="s">
        <v>133</v>
      </c>
    </row>
    <row r="206" spans="1:35" x14ac:dyDescent="0.2">
      <c r="A206" s="5">
        <v>3005</v>
      </c>
      <c r="B206" s="6" t="s">
        <v>1</v>
      </c>
      <c r="C206" s="6" t="s">
        <v>131</v>
      </c>
      <c r="D206" s="8" t="s">
        <v>134</v>
      </c>
      <c r="E206" s="6" t="s">
        <v>2</v>
      </c>
      <c r="F206" s="6">
        <v>1381</v>
      </c>
      <c r="G206" s="6">
        <v>1530</v>
      </c>
      <c r="H206" s="6">
        <v>1429</v>
      </c>
      <c r="I206" s="6">
        <v>1185</v>
      </c>
      <c r="J206" s="6">
        <v>1099</v>
      </c>
      <c r="K206" s="6">
        <v>1020</v>
      </c>
      <c r="L206" s="6">
        <v>7644</v>
      </c>
      <c r="M206" s="6">
        <v>25</v>
      </c>
      <c r="N206" s="6">
        <v>35</v>
      </c>
      <c r="O206" s="6">
        <v>33</v>
      </c>
      <c r="P206" s="6">
        <v>46</v>
      </c>
      <c r="Q206" s="6">
        <v>29</v>
      </c>
      <c r="R206" s="6">
        <v>27</v>
      </c>
      <c r="S206" s="6">
        <v>195</v>
      </c>
      <c r="T206" s="6">
        <v>13.6</v>
      </c>
      <c r="U206" s="6">
        <v>32.799999999999997</v>
      </c>
      <c r="V206" s="6">
        <v>29.900000000000002</v>
      </c>
      <c r="W206" s="6">
        <v>13.2</v>
      </c>
      <c r="X206" s="6">
        <v>28.8</v>
      </c>
      <c r="Y206" s="6">
        <v>11.399999999999999</v>
      </c>
      <c r="Z206" s="6">
        <v>129.70000000000002</v>
      </c>
      <c r="AA206" s="6">
        <v>656</v>
      </c>
      <c r="AB206" s="6">
        <v>669</v>
      </c>
      <c r="AC206" s="6">
        <v>441</v>
      </c>
      <c r="AD206" s="6">
        <v>361</v>
      </c>
      <c r="AE206" s="6">
        <v>336</v>
      </c>
      <c r="AF206" s="6">
        <v>348</v>
      </c>
      <c r="AG206" s="6">
        <v>2811</v>
      </c>
      <c r="AH206" s="6" t="s">
        <v>132</v>
      </c>
      <c r="AI206" s="7" t="s">
        <v>133</v>
      </c>
    </row>
    <row r="207" spans="1:35" x14ac:dyDescent="0.2">
      <c r="A207" s="5">
        <v>3006</v>
      </c>
      <c r="B207" s="6" t="s">
        <v>1</v>
      </c>
      <c r="C207" s="6" t="s">
        <v>131</v>
      </c>
      <c r="D207" s="8" t="s">
        <v>134</v>
      </c>
      <c r="E207" s="6" t="s">
        <v>2</v>
      </c>
      <c r="F207" s="6">
        <v>1327</v>
      </c>
      <c r="G207" s="6">
        <v>886</v>
      </c>
      <c r="H207" s="6">
        <v>879</v>
      </c>
      <c r="I207" s="6">
        <v>688</v>
      </c>
      <c r="J207" s="6">
        <v>862</v>
      </c>
      <c r="K207" s="6">
        <v>243</v>
      </c>
      <c r="L207" s="6">
        <v>4885</v>
      </c>
      <c r="M207" s="6">
        <v>18</v>
      </c>
      <c r="N207" s="6">
        <v>34</v>
      </c>
      <c r="O207" s="6">
        <v>23</v>
      </c>
      <c r="P207" s="6">
        <v>15</v>
      </c>
      <c r="Q207" s="6">
        <v>32</v>
      </c>
      <c r="R207" s="6">
        <v>1</v>
      </c>
      <c r="S207" s="6">
        <v>123</v>
      </c>
      <c r="T207" s="6">
        <v>6.5000000000000009</v>
      </c>
      <c r="U207" s="6">
        <v>2.2000000000000002</v>
      </c>
      <c r="V207" s="6">
        <v>5</v>
      </c>
      <c r="W207" s="6">
        <v>0</v>
      </c>
      <c r="X207" s="6">
        <v>0</v>
      </c>
      <c r="Y207" s="6">
        <v>0</v>
      </c>
      <c r="Z207" s="6">
        <v>13.700000000000001</v>
      </c>
      <c r="AA207" s="6">
        <v>531</v>
      </c>
      <c r="AB207" s="6">
        <v>266</v>
      </c>
      <c r="AC207" s="6">
        <v>228</v>
      </c>
      <c r="AD207" s="6">
        <v>176</v>
      </c>
      <c r="AE207" s="6">
        <v>282</v>
      </c>
      <c r="AF207" s="6">
        <v>2</v>
      </c>
      <c r="AG207" s="6">
        <v>1485</v>
      </c>
      <c r="AH207" s="6" t="s">
        <v>132</v>
      </c>
      <c r="AI207" s="7" t="s">
        <v>133</v>
      </c>
    </row>
    <row r="208" spans="1:35" x14ac:dyDescent="0.2">
      <c r="A208" s="5">
        <v>3008</v>
      </c>
      <c r="B208" s="6" t="s">
        <v>1</v>
      </c>
      <c r="C208" s="6" t="s">
        <v>131</v>
      </c>
      <c r="D208" s="8" t="s">
        <v>134</v>
      </c>
      <c r="E208" s="6" t="s">
        <v>2</v>
      </c>
      <c r="F208" s="6">
        <v>1523</v>
      </c>
      <c r="G208" s="6">
        <v>1221</v>
      </c>
      <c r="H208" s="6">
        <v>897</v>
      </c>
      <c r="I208" s="6">
        <v>686</v>
      </c>
      <c r="J208" s="6">
        <v>684</v>
      </c>
      <c r="K208" s="6">
        <v>844</v>
      </c>
      <c r="L208" s="6">
        <v>5855</v>
      </c>
      <c r="M208" s="6">
        <v>24</v>
      </c>
      <c r="N208" s="6">
        <v>51</v>
      </c>
      <c r="O208" s="6">
        <v>30</v>
      </c>
      <c r="P208" s="6">
        <v>21</v>
      </c>
      <c r="Q208" s="6">
        <v>14</v>
      </c>
      <c r="R208" s="6">
        <v>18</v>
      </c>
      <c r="S208" s="6">
        <v>158</v>
      </c>
      <c r="T208" s="6">
        <v>34.200000000000003</v>
      </c>
      <c r="U208" s="6">
        <v>33.9</v>
      </c>
      <c r="V208" s="6">
        <v>18</v>
      </c>
      <c r="W208" s="6">
        <v>16.5</v>
      </c>
      <c r="X208" s="6">
        <v>6.7</v>
      </c>
      <c r="Y208" s="6">
        <v>8.6999999999999993</v>
      </c>
      <c r="Z208" s="6">
        <v>118</v>
      </c>
      <c r="AA208" s="6">
        <v>659</v>
      </c>
      <c r="AB208" s="6">
        <v>383</v>
      </c>
      <c r="AC208" s="6">
        <v>379</v>
      </c>
      <c r="AD208" s="6">
        <v>321</v>
      </c>
      <c r="AE208" s="6">
        <v>125</v>
      </c>
      <c r="AF208" s="6">
        <v>418</v>
      </c>
      <c r="AG208" s="6">
        <v>2285</v>
      </c>
      <c r="AH208" s="6" t="s">
        <v>132</v>
      </c>
      <c r="AI208" s="7" t="s">
        <v>133</v>
      </c>
    </row>
    <row r="209" spans="1:35" x14ac:dyDescent="0.2">
      <c r="A209" s="5">
        <v>3032</v>
      </c>
      <c r="B209" s="6" t="s">
        <v>1</v>
      </c>
      <c r="C209" s="6" t="s">
        <v>131</v>
      </c>
      <c r="D209" s="8" t="s">
        <v>134</v>
      </c>
      <c r="E209" s="6" t="s">
        <v>2</v>
      </c>
      <c r="F209" s="6">
        <v>2342</v>
      </c>
      <c r="G209" s="6">
        <v>2343</v>
      </c>
      <c r="H209" s="6">
        <v>1924</v>
      </c>
      <c r="I209" s="6">
        <v>2125</v>
      </c>
      <c r="J209" s="6">
        <v>1838</v>
      </c>
      <c r="K209" s="6">
        <v>1549</v>
      </c>
      <c r="L209" s="6">
        <v>12121</v>
      </c>
      <c r="M209" s="6">
        <v>112</v>
      </c>
      <c r="N209" s="6">
        <v>144</v>
      </c>
      <c r="O209" s="6">
        <v>163</v>
      </c>
      <c r="P209" s="6">
        <v>153</v>
      </c>
      <c r="Q209" s="6">
        <v>195</v>
      </c>
      <c r="R209" s="6">
        <v>151</v>
      </c>
      <c r="S209" s="6">
        <v>918</v>
      </c>
      <c r="T209" s="6">
        <v>29.2</v>
      </c>
      <c r="U209" s="6">
        <v>52.5</v>
      </c>
      <c r="V209" s="6">
        <v>71.800000000000011</v>
      </c>
      <c r="W209" s="6">
        <v>39.5</v>
      </c>
      <c r="X209" s="6">
        <v>51.8</v>
      </c>
      <c r="Y209" s="6">
        <v>26.2</v>
      </c>
      <c r="Z209" s="6">
        <v>271</v>
      </c>
      <c r="AA209" s="6">
        <v>1268</v>
      </c>
      <c r="AB209" s="6">
        <v>1103</v>
      </c>
      <c r="AC209" s="6">
        <v>907</v>
      </c>
      <c r="AD209" s="6">
        <v>1001</v>
      </c>
      <c r="AE209" s="6">
        <v>838</v>
      </c>
      <c r="AF209" s="6">
        <v>1251</v>
      </c>
      <c r="AG209" s="6">
        <v>6368</v>
      </c>
      <c r="AH209" s="6" t="s">
        <v>132</v>
      </c>
      <c r="AI209" s="7" t="s">
        <v>133</v>
      </c>
    </row>
    <row r="210" spans="1:35" x14ac:dyDescent="0.2">
      <c r="A210" s="5">
        <v>3034</v>
      </c>
      <c r="B210" s="6" t="s">
        <v>1</v>
      </c>
      <c r="C210" s="6" t="s">
        <v>131</v>
      </c>
      <c r="D210" s="8" t="s">
        <v>134</v>
      </c>
      <c r="E210" s="6" t="s">
        <v>2</v>
      </c>
      <c r="F210" s="6">
        <v>2355</v>
      </c>
      <c r="G210" s="6">
        <v>2170</v>
      </c>
      <c r="H210" s="6">
        <v>1542</v>
      </c>
      <c r="I210" s="6">
        <v>1652</v>
      </c>
      <c r="J210" s="6">
        <v>1408</v>
      </c>
      <c r="K210" s="6">
        <v>1410</v>
      </c>
      <c r="L210" s="6">
        <v>10537</v>
      </c>
      <c r="M210" s="6">
        <v>100</v>
      </c>
      <c r="N210" s="6">
        <v>111</v>
      </c>
      <c r="O210" s="6">
        <v>72</v>
      </c>
      <c r="P210" s="6">
        <v>88</v>
      </c>
      <c r="Q210" s="6">
        <v>86</v>
      </c>
      <c r="R210" s="6">
        <v>69</v>
      </c>
      <c r="S210" s="6">
        <v>526</v>
      </c>
      <c r="T210" s="6">
        <v>41.9</v>
      </c>
      <c r="U210" s="6">
        <v>74.900000000000006</v>
      </c>
      <c r="V210" s="6">
        <v>40.000000000000007</v>
      </c>
      <c r="W210" s="6">
        <v>48.199999999999996</v>
      </c>
      <c r="X210" s="6">
        <v>38.700000000000003</v>
      </c>
      <c r="Y210" s="6">
        <v>38.4</v>
      </c>
      <c r="Z210" s="6">
        <v>282.10000000000002</v>
      </c>
      <c r="AA210" s="6">
        <v>1196</v>
      </c>
      <c r="AB210" s="6">
        <v>1266</v>
      </c>
      <c r="AC210" s="6">
        <v>844</v>
      </c>
      <c r="AD210" s="6">
        <v>949</v>
      </c>
      <c r="AE210" s="6">
        <v>641</v>
      </c>
      <c r="AF210" s="6">
        <v>671</v>
      </c>
      <c r="AG210" s="6">
        <v>5567</v>
      </c>
      <c r="AH210" s="6" t="s">
        <v>132</v>
      </c>
      <c r="AI210" s="7" t="s">
        <v>133</v>
      </c>
    </row>
    <row r="211" spans="1:35" x14ac:dyDescent="0.2">
      <c r="A211" s="5">
        <v>3037</v>
      </c>
      <c r="B211" s="6" t="s">
        <v>1</v>
      </c>
      <c r="C211" s="6" t="s">
        <v>131</v>
      </c>
      <c r="D211" s="8" t="s">
        <v>134</v>
      </c>
      <c r="E211" s="6" t="s">
        <v>2</v>
      </c>
      <c r="F211" s="6">
        <v>1263</v>
      </c>
      <c r="G211" s="6">
        <v>1338</v>
      </c>
      <c r="H211" s="6">
        <v>954</v>
      </c>
      <c r="I211" s="6">
        <v>840</v>
      </c>
      <c r="J211" s="6">
        <v>1065</v>
      </c>
      <c r="K211" s="6">
        <v>1148</v>
      </c>
      <c r="L211" s="6">
        <v>6608</v>
      </c>
      <c r="M211" s="6">
        <v>16</v>
      </c>
      <c r="N211" s="6">
        <v>43</v>
      </c>
      <c r="O211" s="6">
        <v>35</v>
      </c>
      <c r="P211" s="6">
        <v>34</v>
      </c>
      <c r="Q211" s="6">
        <v>24</v>
      </c>
      <c r="R211" s="6">
        <v>26</v>
      </c>
      <c r="S211" s="6">
        <v>178</v>
      </c>
      <c r="T211" s="6">
        <v>10.7</v>
      </c>
      <c r="U211" s="6">
        <v>47</v>
      </c>
      <c r="V211" s="6">
        <v>6</v>
      </c>
      <c r="W211" s="6">
        <v>9.6</v>
      </c>
      <c r="X211" s="6">
        <v>16.3</v>
      </c>
      <c r="Y211" s="6">
        <v>16.100000000000001</v>
      </c>
      <c r="Z211" s="6">
        <v>105.69999999999999</v>
      </c>
      <c r="AA211" s="6">
        <v>653</v>
      </c>
      <c r="AB211" s="6">
        <v>572</v>
      </c>
      <c r="AC211" s="6">
        <v>445</v>
      </c>
      <c r="AD211" s="6">
        <v>349</v>
      </c>
      <c r="AE211" s="6">
        <v>543</v>
      </c>
      <c r="AF211" s="6">
        <v>574</v>
      </c>
      <c r="AG211" s="6">
        <v>3136</v>
      </c>
      <c r="AH211" s="6" t="s">
        <v>132</v>
      </c>
      <c r="AI211" s="7" t="s">
        <v>133</v>
      </c>
    </row>
    <row r="212" spans="1:35" x14ac:dyDescent="0.2">
      <c r="A212" s="5">
        <v>3239</v>
      </c>
      <c r="B212" s="6" t="s">
        <v>1</v>
      </c>
      <c r="C212" s="6" t="s">
        <v>131</v>
      </c>
      <c r="D212" s="8" t="s">
        <v>134</v>
      </c>
      <c r="E212" s="6" t="s">
        <v>2</v>
      </c>
      <c r="F212" s="6">
        <v>996</v>
      </c>
      <c r="G212" s="6">
        <v>1178</v>
      </c>
      <c r="H212" s="6">
        <v>779</v>
      </c>
      <c r="I212" s="6">
        <v>1059</v>
      </c>
      <c r="J212" s="6">
        <v>886</v>
      </c>
      <c r="K212" s="6">
        <v>1091</v>
      </c>
      <c r="L212" s="6">
        <v>5989</v>
      </c>
      <c r="M212" s="6">
        <v>12</v>
      </c>
      <c r="N212" s="6">
        <v>31</v>
      </c>
      <c r="O212" s="6">
        <v>23</v>
      </c>
      <c r="P212" s="6">
        <v>34</v>
      </c>
      <c r="Q212" s="6">
        <v>27</v>
      </c>
      <c r="R212" s="6">
        <v>20</v>
      </c>
      <c r="S212" s="6">
        <v>147</v>
      </c>
      <c r="T212" s="6">
        <v>8.6</v>
      </c>
      <c r="U212" s="6">
        <v>12.6</v>
      </c>
      <c r="V212" s="6">
        <v>4</v>
      </c>
      <c r="W212" s="6">
        <v>2.5</v>
      </c>
      <c r="X212" s="6">
        <v>8.1</v>
      </c>
      <c r="Y212" s="6">
        <v>10.3</v>
      </c>
      <c r="Z212" s="6">
        <v>46.100000000000009</v>
      </c>
      <c r="AA212" s="6">
        <v>399</v>
      </c>
      <c r="AB212" s="6">
        <v>437</v>
      </c>
      <c r="AC212" s="6">
        <v>228</v>
      </c>
      <c r="AD212" s="6">
        <v>464</v>
      </c>
      <c r="AE212" s="6">
        <v>236</v>
      </c>
      <c r="AF212" s="6">
        <v>437</v>
      </c>
      <c r="AG212" s="6">
        <v>2201</v>
      </c>
      <c r="AH212" s="6" t="s">
        <v>132</v>
      </c>
      <c r="AI212" s="7" t="s">
        <v>133</v>
      </c>
    </row>
    <row r="213" spans="1:35" x14ac:dyDescent="0.2">
      <c r="A213" s="5">
        <v>3241</v>
      </c>
      <c r="B213" s="6" t="s">
        <v>1</v>
      </c>
      <c r="C213" s="6" t="s">
        <v>131</v>
      </c>
      <c r="D213" s="8" t="s">
        <v>134</v>
      </c>
      <c r="E213" s="6" t="s">
        <v>2</v>
      </c>
      <c r="F213" s="6">
        <v>1284</v>
      </c>
      <c r="G213" s="6">
        <v>1137</v>
      </c>
      <c r="H213" s="6">
        <v>1073</v>
      </c>
      <c r="I213" s="6">
        <v>1153</v>
      </c>
      <c r="J213" s="6">
        <v>775</v>
      </c>
      <c r="K213" s="6">
        <v>829</v>
      </c>
      <c r="L213" s="6">
        <v>6251</v>
      </c>
      <c r="M213" s="6">
        <v>21</v>
      </c>
      <c r="N213" s="6">
        <v>35</v>
      </c>
      <c r="O213" s="6">
        <v>31</v>
      </c>
      <c r="P213" s="6">
        <v>31</v>
      </c>
      <c r="Q213" s="6">
        <v>16</v>
      </c>
      <c r="R213" s="6">
        <v>15</v>
      </c>
      <c r="S213" s="6">
        <v>149</v>
      </c>
      <c r="T213" s="6">
        <v>7.8</v>
      </c>
      <c r="U213" s="6">
        <v>36.700000000000003</v>
      </c>
      <c r="V213" s="6">
        <v>17.899999999999999</v>
      </c>
      <c r="W213" s="6">
        <v>10.400000000000002</v>
      </c>
      <c r="X213" s="6">
        <v>4.4000000000000004</v>
      </c>
      <c r="Y213" s="6">
        <v>7.3999999999999995</v>
      </c>
      <c r="Z213" s="6">
        <v>84.59999999999998</v>
      </c>
      <c r="AA213" s="6">
        <v>835</v>
      </c>
      <c r="AB213" s="6">
        <v>477</v>
      </c>
      <c r="AC213" s="6">
        <v>466</v>
      </c>
      <c r="AD213" s="6">
        <v>471</v>
      </c>
      <c r="AE213" s="6">
        <v>289</v>
      </c>
      <c r="AF213" s="6">
        <v>334</v>
      </c>
      <c r="AG213" s="6">
        <v>2872</v>
      </c>
      <c r="AH213" s="6" t="s">
        <v>132</v>
      </c>
      <c r="AI213" s="7" t="s">
        <v>133</v>
      </c>
    </row>
    <row r="214" spans="1:35" x14ac:dyDescent="0.2">
      <c r="A214" s="5">
        <v>3246</v>
      </c>
      <c r="B214" s="6" t="s">
        <v>1</v>
      </c>
      <c r="C214" s="6" t="s">
        <v>131</v>
      </c>
      <c r="D214" s="8" t="s">
        <v>134</v>
      </c>
      <c r="E214" s="6" t="s">
        <v>2</v>
      </c>
      <c r="F214" s="6">
        <v>1335</v>
      </c>
      <c r="G214" s="6">
        <v>1908</v>
      </c>
      <c r="H214" s="6">
        <v>1745</v>
      </c>
      <c r="I214" s="6">
        <v>1370</v>
      </c>
      <c r="J214" s="6">
        <v>1343</v>
      </c>
      <c r="K214" s="6">
        <v>1326</v>
      </c>
      <c r="L214" s="6">
        <v>9027</v>
      </c>
      <c r="M214" s="6">
        <v>24</v>
      </c>
      <c r="N214" s="6">
        <v>78</v>
      </c>
      <c r="O214" s="6">
        <v>40</v>
      </c>
      <c r="P214" s="6">
        <v>73</v>
      </c>
      <c r="Q214" s="6">
        <v>50</v>
      </c>
      <c r="R214" s="6">
        <v>76</v>
      </c>
      <c r="S214" s="6">
        <v>341</v>
      </c>
      <c r="T214" s="6">
        <v>5.9</v>
      </c>
      <c r="U214" s="6">
        <v>39.200000000000003</v>
      </c>
      <c r="V214" s="6">
        <v>66.7</v>
      </c>
      <c r="W214" s="6">
        <v>72.8</v>
      </c>
      <c r="X214" s="6">
        <v>35.900000000000006</v>
      </c>
      <c r="Y214" s="6">
        <v>76.599999999999994</v>
      </c>
      <c r="Z214" s="6">
        <v>297.10000000000002</v>
      </c>
      <c r="AA214" s="6">
        <v>625</v>
      </c>
      <c r="AB214" s="6">
        <v>884</v>
      </c>
      <c r="AC214" s="6">
        <v>913</v>
      </c>
      <c r="AD214" s="6">
        <v>555</v>
      </c>
      <c r="AE214" s="6">
        <v>619</v>
      </c>
      <c r="AF214" s="6">
        <v>551</v>
      </c>
      <c r="AG214" s="6">
        <v>4147</v>
      </c>
      <c r="AH214" s="6" t="s">
        <v>132</v>
      </c>
      <c r="AI214" s="7" t="s">
        <v>133</v>
      </c>
    </row>
    <row r="215" spans="1:35" x14ac:dyDescent="0.2">
      <c r="A215" s="5">
        <v>3248</v>
      </c>
      <c r="B215" s="6" t="s">
        <v>1</v>
      </c>
      <c r="C215" s="6" t="s">
        <v>131</v>
      </c>
      <c r="D215" s="8" t="s">
        <v>134</v>
      </c>
      <c r="E215" s="6" t="s">
        <v>2</v>
      </c>
      <c r="F215" s="6">
        <v>1435</v>
      </c>
      <c r="G215" s="6">
        <v>1359</v>
      </c>
      <c r="H215" s="6">
        <v>1274</v>
      </c>
      <c r="I215" s="6">
        <v>1175</v>
      </c>
      <c r="J215" s="6">
        <v>1138</v>
      </c>
      <c r="K215" s="6">
        <v>1190</v>
      </c>
      <c r="L215" s="6">
        <v>7571</v>
      </c>
      <c r="M215" s="6">
        <v>10</v>
      </c>
      <c r="N215" s="6">
        <v>50</v>
      </c>
      <c r="O215" s="6">
        <v>43</v>
      </c>
      <c r="P215" s="6">
        <v>30</v>
      </c>
      <c r="Q215" s="6">
        <v>36</v>
      </c>
      <c r="R215" s="6">
        <v>59</v>
      </c>
      <c r="S215" s="6">
        <v>228</v>
      </c>
      <c r="T215" s="6">
        <v>5.9</v>
      </c>
      <c r="U215" s="6">
        <v>18.600000000000001</v>
      </c>
      <c r="V215" s="6">
        <v>6.3000000000000007</v>
      </c>
      <c r="W215" s="6">
        <v>5.4</v>
      </c>
      <c r="X215" s="6">
        <v>12.5</v>
      </c>
      <c r="Y215" s="6">
        <v>18</v>
      </c>
      <c r="Z215" s="6">
        <v>66.7</v>
      </c>
      <c r="AA215" s="6">
        <v>621</v>
      </c>
      <c r="AB215" s="6">
        <v>684</v>
      </c>
      <c r="AC215" s="6">
        <v>633</v>
      </c>
      <c r="AD215" s="6">
        <v>550</v>
      </c>
      <c r="AE215" s="6">
        <v>404</v>
      </c>
      <c r="AF215" s="6">
        <v>534</v>
      </c>
      <c r="AG215" s="6">
        <v>3426</v>
      </c>
      <c r="AH215" s="6" t="s">
        <v>132</v>
      </c>
      <c r="AI215" s="7" t="s">
        <v>133</v>
      </c>
    </row>
    <row r="216" spans="1:35" x14ac:dyDescent="0.2">
      <c r="A216" s="5">
        <v>3249</v>
      </c>
      <c r="B216" s="6" t="s">
        <v>1</v>
      </c>
      <c r="C216" s="6" t="s">
        <v>131</v>
      </c>
      <c r="D216" s="8" t="s">
        <v>134</v>
      </c>
      <c r="E216" s="6" t="s">
        <v>2</v>
      </c>
      <c r="F216" s="6">
        <v>1950</v>
      </c>
      <c r="G216" s="6">
        <v>1796</v>
      </c>
      <c r="H216" s="6">
        <v>1542</v>
      </c>
      <c r="I216" s="6">
        <v>1497</v>
      </c>
      <c r="J216" s="6">
        <v>1426</v>
      </c>
      <c r="K216" s="6">
        <v>1414</v>
      </c>
      <c r="L216" s="6">
        <v>9625</v>
      </c>
      <c r="M216" s="6">
        <v>63</v>
      </c>
      <c r="N216" s="6">
        <v>111</v>
      </c>
      <c r="O216" s="6">
        <v>145</v>
      </c>
      <c r="P216" s="6">
        <v>152</v>
      </c>
      <c r="Q216" s="6">
        <v>100</v>
      </c>
      <c r="R216" s="6">
        <v>119</v>
      </c>
      <c r="S216" s="6">
        <v>690</v>
      </c>
      <c r="T216" s="6">
        <v>23.4</v>
      </c>
      <c r="U216" s="6">
        <v>59.300000000000004</v>
      </c>
      <c r="V216" s="6">
        <v>24.099999999999998</v>
      </c>
      <c r="W216" s="6">
        <v>24.9</v>
      </c>
      <c r="X216" s="6">
        <v>27.200000000000003</v>
      </c>
      <c r="Y216" s="6">
        <v>28.4</v>
      </c>
      <c r="Z216" s="6">
        <v>187.29999999999995</v>
      </c>
      <c r="AA216" s="6">
        <v>1031</v>
      </c>
      <c r="AB216" s="6">
        <v>801</v>
      </c>
      <c r="AC216" s="6">
        <v>660</v>
      </c>
      <c r="AD216" s="6">
        <v>531</v>
      </c>
      <c r="AE216" s="6">
        <v>646</v>
      </c>
      <c r="AF216" s="6">
        <v>1494</v>
      </c>
      <c r="AG216" s="6">
        <v>5163</v>
      </c>
      <c r="AH216" s="6" t="s">
        <v>132</v>
      </c>
      <c r="AI216" s="7" t="s">
        <v>133</v>
      </c>
    </row>
    <row r="217" spans="1:35" x14ac:dyDescent="0.2">
      <c r="A217" s="5">
        <v>3260</v>
      </c>
      <c r="B217" s="6" t="s">
        <v>1</v>
      </c>
      <c r="C217" s="6" t="s">
        <v>131</v>
      </c>
      <c r="D217" s="8" t="s">
        <v>134</v>
      </c>
      <c r="E217" s="6" t="s">
        <v>2</v>
      </c>
      <c r="F217" s="6">
        <v>829</v>
      </c>
      <c r="G217" s="6">
        <v>1314</v>
      </c>
      <c r="H217" s="6">
        <v>1601</v>
      </c>
      <c r="I217" s="6">
        <v>1912</v>
      </c>
      <c r="J217" s="6">
        <v>1856</v>
      </c>
      <c r="K217" s="6">
        <v>1676</v>
      </c>
      <c r="L217" s="6">
        <v>9188</v>
      </c>
      <c r="M217" s="6">
        <v>8</v>
      </c>
      <c r="N217" s="6">
        <v>56</v>
      </c>
      <c r="O217" s="6">
        <v>70</v>
      </c>
      <c r="P217" s="6">
        <v>86</v>
      </c>
      <c r="Q217" s="6">
        <v>91</v>
      </c>
      <c r="R217" s="6">
        <v>63</v>
      </c>
      <c r="S217" s="6">
        <v>374</v>
      </c>
      <c r="T217" s="6">
        <v>6.1</v>
      </c>
      <c r="U217" s="6">
        <v>14.6</v>
      </c>
      <c r="V217" s="6">
        <v>25.500000000000004</v>
      </c>
      <c r="W217" s="6">
        <v>37.999999999999993</v>
      </c>
      <c r="X217" s="6">
        <v>23.599999999999998</v>
      </c>
      <c r="Y217" s="6">
        <v>34.6</v>
      </c>
      <c r="Z217" s="6">
        <v>142.4</v>
      </c>
      <c r="AA217" s="6">
        <v>332</v>
      </c>
      <c r="AB217" s="6">
        <v>522</v>
      </c>
      <c r="AC217" s="6">
        <v>670</v>
      </c>
      <c r="AD217" s="6">
        <v>735</v>
      </c>
      <c r="AE217" s="6">
        <v>710</v>
      </c>
      <c r="AF217" s="6">
        <v>674</v>
      </c>
      <c r="AG217" s="6">
        <v>3643</v>
      </c>
      <c r="AH217" s="6" t="s">
        <v>132</v>
      </c>
      <c r="AI217" s="7" t="s">
        <v>133</v>
      </c>
    </row>
    <row r="218" spans="1:35" x14ac:dyDescent="0.2">
      <c r="A218" s="5">
        <v>3262</v>
      </c>
      <c r="B218" s="6" t="s">
        <v>1</v>
      </c>
      <c r="C218" s="6" t="s">
        <v>131</v>
      </c>
      <c r="D218" s="8" t="s">
        <v>134</v>
      </c>
      <c r="E218" s="6" t="s">
        <v>2</v>
      </c>
      <c r="F218" s="6">
        <v>1207</v>
      </c>
      <c r="G218" s="6">
        <v>1036</v>
      </c>
      <c r="H218" s="6">
        <v>1430</v>
      </c>
      <c r="I218" s="6">
        <v>959</v>
      </c>
      <c r="J218" s="6">
        <v>1088</v>
      </c>
      <c r="K218" s="6">
        <v>790</v>
      </c>
      <c r="L218" s="6">
        <v>6510</v>
      </c>
      <c r="M218" s="6">
        <v>6</v>
      </c>
      <c r="N218" s="6">
        <v>31</v>
      </c>
      <c r="O218" s="6">
        <v>41</v>
      </c>
      <c r="P218" s="6">
        <v>28</v>
      </c>
      <c r="Q218" s="6">
        <v>43</v>
      </c>
      <c r="R218" s="6">
        <v>14</v>
      </c>
      <c r="S218" s="6">
        <v>163</v>
      </c>
      <c r="T218" s="6">
        <v>13.4</v>
      </c>
      <c r="U218" s="6">
        <v>8.2000000000000011</v>
      </c>
      <c r="V218" s="6">
        <v>49.599999999999994</v>
      </c>
      <c r="W218" s="6">
        <v>27.3</v>
      </c>
      <c r="X218" s="6">
        <v>39.699999999999996</v>
      </c>
      <c r="Y218" s="6">
        <v>3.1</v>
      </c>
      <c r="Z218" s="6">
        <v>141.29999999999998</v>
      </c>
      <c r="AA218" s="6">
        <v>652</v>
      </c>
      <c r="AB218" s="6">
        <v>449</v>
      </c>
      <c r="AC218" s="6">
        <v>523</v>
      </c>
      <c r="AD218" s="6">
        <v>325</v>
      </c>
      <c r="AE218" s="6">
        <v>409</v>
      </c>
      <c r="AF218" s="6">
        <v>165</v>
      </c>
      <c r="AG218" s="6">
        <v>2523</v>
      </c>
      <c r="AH218" s="6" t="s">
        <v>132</v>
      </c>
      <c r="AI218" s="7" t="s">
        <v>133</v>
      </c>
    </row>
    <row r="219" spans="1:35" x14ac:dyDescent="0.2">
      <c r="A219" s="5">
        <v>3290</v>
      </c>
      <c r="B219" s="6" t="s">
        <v>1</v>
      </c>
      <c r="C219" s="6" t="s">
        <v>131</v>
      </c>
      <c r="D219" s="8" t="s">
        <v>134</v>
      </c>
      <c r="E219" s="6" t="s">
        <v>2</v>
      </c>
      <c r="F219" s="6">
        <v>1835</v>
      </c>
      <c r="G219" s="6">
        <v>1552</v>
      </c>
      <c r="H219" s="6">
        <v>1518</v>
      </c>
      <c r="I219" s="6">
        <v>1388</v>
      </c>
      <c r="J219" s="6">
        <v>1623</v>
      </c>
      <c r="K219" s="6">
        <v>1598</v>
      </c>
      <c r="L219" s="6">
        <v>9514</v>
      </c>
      <c r="M219" s="6">
        <v>36</v>
      </c>
      <c r="N219" s="6">
        <v>45</v>
      </c>
      <c r="O219" s="6">
        <v>47</v>
      </c>
      <c r="P219" s="6">
        <v>46</v>
      </c>
      <c r="Q219" s="6">
        <v>68</v>
      </c>
      <c r="R219" s="6">
        <v>50</v>
      </c>
      <c r="S219" s="6">
        <v>292</v>
      </c>
      <c r="T219" s="6">
        <v>23.5</v>
      </c>
      <c r="U219" s="6">
        <v>22.4</v>
      </c>
      <c r="V219" s="6">
        <v>43.900000000000006</v>
      </c>
      <c r="W219" s="6">
        <v>22.7</v>
      </c>
      <c r="X219" s="6">
        <v>52</v>
      </c>
      <c r="Y219" s="6">
        <v>40.700000000000003</v>
      </c>
      <c r="Z219" s="6">
        <v>205.20000000000002</v>
      </c>
      <c r="AA219" s="6">
        <v>1170</v>
      </c>
      <c r="AB219" s="6">
        <v>678</v>
      </c>
      <c r="AC219" s="6">
        <v>649</v>
      </c>
      <c r="AD219" s="6">
        <v>478</v>
      </c>
      <c r="AE219" s="6">
        <v>776</v>
      </c>
      <c r="AF219" s="6">
        <v>623</v>
      </c>
      <c r="AG219" s="6">
        <v>4374</v>
      </c>
      <c r="AH219" s="6" t="s">
        <v>132</v>
      </c>
      <c r="AI219" s="7" t="s">
        <v>133</v>
      </c>
    </row>
    <row r="220" spans="1:35" x14ac:dyDescent="0.2">
      <c r="A220" s="5">
        <v>3292</v>
      </c>
      <c r="B220" s="6" t="s">
        <v>1</v>
      </c>
      <c r="C220" s="6" t="s">
        <v>131</v>
      </c>
      <c r="D220" s="8" t="s">
        <v>134</v>
      </c>
      <c r="E220" s="6" t="s">
        <v>2</v>
      </c>
      <c r="F220" s="6">
        <v>1559</v>
      </c>
      <c r="G220" s="6">
        <v>1382</v>
      </c>
      <c r="H220" s="6">
        <v>1239</v>
      </c>
      <c r="I220" s="6">
        <v>1061</v>
      </c>
      <c r="J220" s="6">
        <v>1122</v>
      </c>
      <c r="K220" s="6">
        <v>828</v>
      </c>
      <c r="L220" s="6">
        <v>7191</v>
      </c>
      <c r="M220" s="6">
        <v>61</v>
      </c>
      <c r="N220" s="6">
        <v>69</v>
      </c>
      <c r="O220" s="6">
        <v>66</v>
      </c>
      <c r="P220" s="6">
        <v>64</v>
      </c>
      <c r="Q220" s="6">
        <v>95</v>
      </c>
      <c r="R220" s="6">
        <v>58</v>
      </c>
      <c r="S220" s="6">
        <v>413</v>
      </c>
      <c r="T220" s="6">
        <v>7.8</v>
      </c>
      <c r="U220" s="6">
        <v>11.5</v>
      </c>
      <c r="V220" s="6">
        <v>13.5</v>
      </c>
      <c r="W220" s="6">
        <v>10.8</v>
      </c>
      <c r="X220" s="6">
        <v>17</v>
      </c>
      <c r="Y220" s="6">
        <v>5.2</v>
      </c>
      <c r="Z220" s="6">
        <v>65.799999999999983</v>
      </c>
      <c r="AA220" s="6">
        <v>888</v>
      </c>
      <c r="AB220" s="6">
        <v>601</v>
      </c>
      <c r="AC220" s="6">
        <v>539</v>
      </c>
      <c r="AD220" s="6">
        <v>466</v>
      </c>
      <c r="AE220" s="6">
        <v>437</v>
      </c>
      <c r="AF220" s="6">
        <v>279</v>
      </c>
      <c r="AG220" s="6">
        <v>3210</v>
      </c>
      <c r="AH220" s="6" t="s">
        <v>132</v>
      </c>
      <c r="AI220" s="7" t="s">
        <v>133</v>
      </c>
    </row>
    <row r="221" spans="1:35" x14ac:dyDescent="0.2">
      <c r="A221" s="57" t="s">
        <v>171</v>
      </c>
      <c r="B221" s="58"/>
      <c r="C221" s="58"/>
      <c r="D221" s="6"/>
      <c r="E221" s="8"/>
      <c r="F221" s="6">
        <f>AVERAGE(F193:F220)</f>
        <v>1585.8928571428571</v>
      </c>
      <c r="G221" s="6">
        <f t="shared" ref="G221:Z221" si="46">AVERAGE(G193:G220)</f>
        <v>1517.75</v>
      </c>
      <c r="H221" s="6">
        <f t="shared" si="46"/>
        <v>1382.4642857142858</v>
      </c>
      <c r="I221" s="6">
        <f t="shared" si="46"/>
        <v>1301.1071428571429</v>
      </c>
      <c r="J221" s="6">
        <f t="shared" si="46"/>
        <v>1254.3928571428571</v>
      </c>
      <c r="K221" s="6">
        <f t="shared" si="46"/>
        <v>1209.8214285714287</v>
      </c>
      <c r="L221" s="6">
        <f t="shared" si="46"/>
        <v>8251.4285714285706</v>
      </c>
      <c r="M221" s="6">
        <f t="shared" si="46"/>
        <v>35.214285714285715</v>
      </c>
      <c r="N221" s="6">
        <f t="shared" si="46"/>
        <v>55.25</v>
      </c>
      <c r="O221" s="6">
        <f t="shared" si="46"/>
        <v>57.464285714285715</v>
      </c>
      <c r="P221" s="6">
        <f t="shared" si="46"/>
        <v>56.75</v>
      </c>
      <c r="Q221" s="6">
        <f t="shared" si="46"/>
        <v>58.107142857142854</v>
      </c>
      <c r="R221" s="6">
        <f t="shared" si="46"/>
        <v>56.321428571428569</v>
      </c>
      <c r="S221" s="6">
        <f t="shared" si="46"/>
        <v>319.10714285714283</v>
      </c>
      <c r="T221" s="6">
        <f t="shared" si="46"/>
        <v>15.196428571428568</v>
      </c>
      <c r="U221" s="6">
        <f t="shared" si="46"/>
        <v>26.796428571428574</v>
      </c>
      <c r="V221" s="6">
        <f t="shared" si="46"/>
        <v>24.885714285714283</v>
      </c>
      <c r="W221" s="6">
        <f t="shared" si="46"/>
        <v>22.542857142857137</v>
      </c>
      <c r="X221" s="6">
        <f t="shared" si="46"/>
        <v>23.532142857142862</v>
      </c>
      <c r="Y221" s="6">
        <f t="shared" si="46"/>
        <v>20.978571428571431</v>
      </c>
      <c r="Z221" s="6">
        <f t="shared" si="46"/>
        <v>133.93214285714285</v>
      </c>
      <c r="AA221" s="6">
        <f t="shared" ref="AA221:AG221" si="47">AVERAGE(AA193:AA220)</f>
        <v>865.07142857142856</v>
      </c>
      <c r="AB221" s="6">
        <f t="shared" si="47"/>
        <v>676.03571428571433</v>
      </c>
      <c r="AC221" s="6">
        <f t="shared" si="47"/>
        <v>579.82142857142856</v>
      </c>
      <c r="AD221" s="6">
        <f t="shared" si="47"/>
        <v>535.82142857142856</v>
      </c>
      <c r="AE221" s="6">
        <f t="shared" si="47"/>
        <v>505.5</v>
      </c>
      <c r="AF221" s="6">
        <f t="shared" si="47"/>
        <v>539.53571428571433</v>
      </c>
      <c r="AG221" s="6">
        <f t="shared" si="47"/>
        <v>3701.7857142857142</v>
      </c>
      <c r="AH221" s="6"/>
      <c r="AI221" s="7"/>
    </row>
    <row r="222" spans="1:35" ht="15" thickBot="1" x14ac:dyDescent="0.25">
      <c r="A222" s="59" t="s">
        <v>172</v>
      </c>
      <c r="B222" s="60"/>
      <c r="C222" s="60"/>
      <c r="D222" s="10"/>
      <c r="E222" s="9"/>
      <c r="F222" s="10">
        <f>STDEV(F193:F220)/SQRT(28)</f>
        <v>81.153332226370679</v>
      </c>
      <c r="G222" s="10">
        <f t="shared" ref="G222:Z222" si="48">STDEV(G193:G220)/SQRT(28)</f>
        <v>73.281612803842378</v>
      </c>
      <c r="H222" s="10">
        <f t="shared" si="48"/>
        <v>64.371780643656848</v>
      </c>
      <c r="I222" s="10">
        <f t="shared" si="48"/>
        <v>72.674263096565824</v>
      </c>
      <c r="J222" s="10">
        <f t="shared" si="48"/>
        <v>57.769207376089845</v>
      </c>
      <c r="K222" s="10">
        <f t="shared" si="48"/>
        <v>62.175422881605122</v>
      </c>
      <c r="L222" s="10">
        <f t="shared" si="48"/>
        <v>358.74830688747994</v>
      </c>
      <c r="M222" s="10">
        <f t="shared" si="48"/>
        <v>5.1931877291917106</v>
      </c>
      <c r="N222" s="10">
        <f t="shared" si="48"/>
        <v>5.5113219205712625</v>
      </c>
      <c r="O222" s="10">
        <f t="shared" si="48"/>
        <v>6.1186422878537368</v>
      </c>
      <c r="P222" s="10">
        <f t="shared" si="48"/>
        <v>6.6007905971888325</v>
      </c>
      <c r="Q222" s="10">
        <f t="shared" si="48"/>
        <v>7.2475756365635631</v>
      </c>
      <c r="R222" s="10">
        <f t="shared" si="48"/>
        <v>6.5410898181473005</v>
      </c>
      <c r="S222" s="10">
        <f t="shared" si="48"/>
        <v>34.106328420426543</v>
      </c>
      <c r="T222" s="10">
        <f t="shared" si="48"/>
        <v>2.0210498224268676</v>
      </c>
      <c r="U222" s="10">
        <f t="shared" si="48"/>
        <v>3.4517094995650708</v>
      </c>
      <c r="V222" s="10">
        <f t="shared" si="48"/>
        <v>3.6765980734643771</v>
      </c>
      <c r="W222" s="10">
        <f t="shared" si="48"/>
        <v>3.1563257579422062</v>
      </c>
      <c r="X222" s="10">
        <f t="shared" si="48"/>
        <v>3.1065515918611317</v>
      </c>
      <c r="Y222" s="10">
        <f t="shared" si="48"/>
        <v>3.0713058299579652</v>
      </c>
      <c r="Z222" s="10">
        <f t="shared" si="48"/>
        <v>15.059794448286508</v>
      </c>
      <c r="AA222" s="10">
        <f t="shared" ref="AA222:AG222" si="49">STDEV(AA193:AA220)/SQRT(28)</f>
        <v>57.216749512639566</v>
      </c>
      <c r="AB222" s="10">
        <f t="shared" si="49"/>
        <v>47.530482620689924</v>
      </c>
      <c r="AC222" s="10">
        <f t="shared" si="49"/>
        <v>38.385956067354066</v>
      </c>
      <c r="AD222" s="10">
        <f t="shared" si="49"/>
        <v>40.168759530914777</v>
      </c>
      <c r="AE222" s="10">
        <f t="shared" si="49"/>
        <v>32.719729336146528</v>
      </c>
      <c r="AF222" s="10">
        <f t="shared" si="49"/>
        <v>55.798353935983009</v>
      </c>
      <c r="AG222" s="10">
        <f t="shared" si="49"/>
        <v>228.6920791859406</v>
      </c>
      <c r="AH222" s="10"/>
      <c r="AI222" s="32"/>
    </row>
    <row r="223" spans="1:35" ht="15" thickBot="1" x14ac:dyDescent="0.25"/>
    <row r="224" spans="1:35" x14ac:dyDescent="0.2">
      <c r="A224" s="2">
        <v>3077</v>
      </c>
      <c r="B224" s="3" t="s">
        <v>85</v>
      </c>
      <c r="C224" s="3" t="s">
        <v>135</v>
      </c>
      <c r="D224" s="3" t="s">
        <v>204</v>
      </c>
      <c r="E224" s="3" t="s">
        <v>2</v>
      </c>
      <c r="F224" s="3">
        <v>1788</v>
      </c>
      <c r="G224" s="3">
        <v>1890</v>
      </c>
      <c r="H224" s="3">
        <v>1672</v>
      </c>
      <c r="I224" s="3">
        <v>1866</v>
      </c>
      <c r="J224" s="3">
        <v>1646</v>
      </c>
      <c r="K224" s="3">
        <v>1814</v>
      </c>
      <c r="L224" s="3">
        <v>10676</v>
      </c>
      <c r="M224" s="3">
        <v>65</v>
      </c>
      <c r="N224" s="3">
        <v>57</v>
      </c>
      <c r="O224" s="3">
        <v>92</v>
      </c>
      <c r="P224" s="3">
        <v>94</v>
      </c>
      <c r="Q224" s="3">
        <v>70</v>
      </c>
      <c r="R224" s="3">
        <v>89</v>
      </c>
      <c r="S224" s="3">
        <v>467</v>
      </c>
      <c r="T224" s="3">
        <v>19.899999999999999</v>
      </c>
      <c r="U224" s="3">
        <v>40.700000000000003</v>
      </c>
      <c r="V224" s="3">
        <v>27.1</v>
      </c>
      <c r="W224" s="3">
        <v>11.9</v>
      </c>
      <c r="X224" s="3">
        <v>37.599999999999994</v>
      </c>
      <c r="Y224" s="3">
        <v>30</v>
      </c>
      <c r="Z224" s="3">
        <v>167.2</v>
      </c>
      <c r="AA224" s="3">
        <v>1152</v>
      </c>
      <c r="AB224" s="3">
        <v>900</v>
      </c>
      <c r="AC224" s="3">
        <v>922</v>
      </c>
      <c r="AD224" s="3">
        <v>1117</v>
      </c>
      <c r="AE224" s="3">
        <v>913</v>
      </c>
      <c r="AF224" s="3">
        <v>1120</v>
      </c>
      <c r="AG224" s="3">
        <v>6124</v>
      </c>
      <c r="AH224" s="3" t="s">
        <v>136</v>
      </c>
      <c r="AI224" s="4" t="s">
        <v>137</v>
      </c>
    </row>
    <row r="225" spans="1:35" x14ac:dyDescent="0.2">
      <c r="A225" s="5">
        <v>3078</v>
      </c>
      <c r="B225" s="6" t="s">
        <v>85</v>
      </c>
      <c r="C225" s="6" t="s">
        <v>135</v>
      </c>
      <c r="D225" s="6" t="s">
        <v>204</v>
      </c>
      <c r="E225" s="6" t="s">
        <v>2</v>
      </c>
      <c r="F225" s="6">
        <v>1850</v>
      </c>
      <c r="G225" s="6">
        <v>1495</v>
      </c>
      <c r="H225" s="6">
        <v>1200</v>
      </c>
      <c r="I225" s="6">
        <v>1512</v>
      </c>
      <c r="J225" s="6">
        <v>962</v>
      </c>
      <c r="K225" s="6">
        <v>1093</v>
      </c>
      <c r="L225" s="6">
        <v>8112</v>
      </c>
      <c r="M225" s="6">
        <v>57</v>
      </c>
      <c r="N225" s="6">
        <v>40</v>
      </c>
      <c r="O225" s="6">
        <v>59</v>
      </c>
      <c r="P225" s="6">
        <v>65</v>
      </c>
      <c r="Q225" s="6">
        <v>25</v>
      </c>
      <c r="R225" s="6">
        <v>59</v>
      </c>
      <c r="S225" s="6">
        <v>305</v>
      </c>
      <c r="T225" s="6">
        <v>17.2</v>
      </c>
      <c r="U225" s="6">
        <v>14.1</v>
      </c>
      <c r="V225" s="6">
        <v>20.6</v>
      </c>
      <c r="W225" s="6">
        <v>31.4</v>
      </c>
      <c r="X225" s="6">
        <v>10</v>
      </c>
      <c r="Y225" s="6">
        <v>6.8000000000000007</v>
      </c>
      <c r="Z225" s="6">
        <v>100.10000000000001</v>
      </c>
      <c r="AA225" s="6">
        <v>1327</v>
      </c>
      <c r="AB225" s="6">
        <v>823</v>
      </c>
      <c r="AC225" s="6">
        <v>606</v>
      </c>
      <c r="AD225" s="6">
        <v>754</v>
      </c>
      <c r="AE225" s="6">
        <v>544</v>
      </c>
      <c r="AF225" s="6">
        <v>616</v>
      </c>
      <c r="AG225" s="6">
        <v>4670</v>
      </c>
      <c r="AH225" s="6" t="s">
        <v>136</v>
      </c>
      <c r="AI225" s="7" t="s">
        <v>137</v>
      </c>
    </row>
    <row r="226" spans="1:35" x14ac:dyDescent="0.2">
      <c r="A226" s="5">
        <v>3084</v>
      </c>
      <c r="B226" s="6" t="s">
        <v>85</v>
      </c>
      <c r="C226" s="6" t="s">
        <v>135</v>
      </c>
      <c r="D226" s="6" t="s">
        <v>204</v>
      </c>
      <c r="E226" s="6" t="s">
        <v>2</v>
      </c>
      <c r="F226" s="6">
        <v>1831</v>
      </c>
      <c r="G226" s="6">
        <v>1954</v>
      </c>
      <c r="H226" s="6">
        <v>1745</v>
      </c>
      <c r="I226" s="6">
        <v>1435</v>
      </c>
      <c r="J226" s="6">
        <v>1348</v>
      </c>
      <c r="K226" s="6">
        <v>1467</v>
      </c>
      <c r="L226" s="6">
        <v>9780</v>
      </c>
      <c r="M226" s="6">
        <v>47</v>
      </c>
      <c r="N226" s="6">
        <v>64</v>
      </c>
      <c r="O226" s="6">
        <v>60</v>
      </c>
      <c r="P226" s="6">
        <v>50</v>
      </c>
      <c r="Q226" s="6">
        <v>59</v>
      </c>
      <c r="R226" s="6">
        <v>71</v>
      </c>
      <c r="S226" s="6">
        <v>351</v>
      </c>
      <c r="T226" s="6">
        <v>24</v>
      </c>
      <c r="U226" s="6">
        <v>27.7</v>
      </c>
      <c r="V226" s="6">
        <v>32.5</v>
      </c>
      <c r="W226" s="6">
        <v>37.700000000000003</v>
      </c>
      <c r="X226" s="6">
        <v>26.299999999999997</v>
      </c>
      <c r="Y226" s="6">
        <v>22.500000000000004</v>
      </c>
      <c r="Z226" s="6">
        <v>170.70000000000002</v>
      </c>
      <c r="AA226" s="6">
        <v>1002</v>
      </c>
      <c r="AB226" s="6">
        <v>893</v>
      </c>
      <c r="AC226" s="6">
        <v>847</v>
      </c>
      <c r="AD226" s="6">
        <v>635</v>
      </c>
      <c r="AE226" s="6">
        <v>630</v>
      </c>
      <c r="AF226" s="6">
        <v>714</v>
      </c>
      <c r="AG226" s="6">
        <v>4721</v>
      </c>
      <c r="AH226" s="6" t="s">
        <v>136</v>
      </c>
      <c r="AI226" s="7" t="s">
        <v>137</v>
      </c>
    </row>
    <row r="227" spans="1:35" x14ac:dyDescent="0.2">
      <c r="A227" s="5">
        <v>3090</v>
      </c>
      <c r="B227" s="6" t="s">
        <v>85</v>
      </c>
      <c r="C227" s="6" t="s">
        <v>135</v>
      </c>
      <c r="D227" s="6" t="s">
        <v>204</v>
      </c>
      <c r="E227" s="6" t="s">
        <v>2</v>
      </c>
      <c r="F227" s="6">
        <v>1747</v>
      </c>
      <c r="G227" s="6">
        <v>1595</v>
      </c>
      <c r="H227" s="6">
        <v>1482</v>
      </c>
      <c r="I227" s="6">
        <v>1538</v>
      </c>
      <c r="J227" s="6">
        <v>1344</v>
      </c>
      <c r="K227" s="6">
        <v>1479</v>
      </c>
      <c r="L227" s="6">
        <v>9185</v>
      </c>
      <c r="M227" s="6">
        <v>35</v>
      </c>
      <c r="N227" s="6">
        <v>31</v>
      </c>
      <c r="O227" s="6">
        <v>30</v>
      </c>
      <c r="P227" s="6">
        <v>51</v>
      </c>
      <c r="Q227" s="6">
        <v>37</v>
      </c>
      <c r="R227" s="6">
        <v>48</v>
      </c>
      <c r="S227" s="6">
        <v>232</v>
      </c>
      <c r="T227" s="6">
        <v>21.5</v>
      </c>
      <c r="U227" s="6">
        <v>28.6</v>
      </c>
      <c r="V227" s="6">
        <v>36.799999999999997</v>
      </c>
      <c r="W227" s="6">
        <v>36.1</v>
      </c>
      <c r="X227" s="6">
        <v>49</v>
      </c>
      <c r="Y227" s="6">
        <v>30.9</v>
      </c>
      <c r="Z227" s="6">
        <v>202.9</v>
      </c>
      <c r="AA227" s="6">
        <v>1034</v>
      </c>
      <c r="AB227" s="6">
        <v>752</v>
      </c>
      <c r="AC227" s="6">
        <v>700</v>
      </c>
      <c r="AD227" s="6">
        <v>677</v>
      </c>
      <c r="AE227" s="6">
        <v>602</v>
      </c>
      <c r="AF227" s="6">
        <v>712</v>
      </c>
      <c r="AG227" s="6">
        <v>4477</v>
      </c>
      <c r="AH227" s="6" t="s">
        <v>136</v>
      </c>
      <c r="AI227" s="7" t="s">
        <v>137</v>
      </c>
    </row>
    <row r="228" spans="1:35" x14ac:dyDescent="0.2">
      <c r="A228" s="5">
        <v>3097</v>
      </c>
      <c r="B228" s="6" t="s">
        <v>85</v>
      </c>
      <c r="C228" s="6" t="s">
        <v>135</v>
      </c>
      <c r="D228" s="6" t="s">
        <v>204</v>
      </c>
      <c r="E228" s="6" t="s">
        <v>2</v>
      </c>
      <c r="F228" s="6">
        <v>1358</v>
      </c>
      <c r="G228" s="6">
        <v>1325</v>
      </c>
      <c r="H228" s="6">
        <v>1274</v>
      </c>
      <c r="I228" s="6">
        <v>1326</v>
      </c>
      <c r="J228" s="6">
        <v>1119</v>
      </c>
      <c r="K228" s="6">
        <v>1468</v>
      </c>
      <c r="L228" s="6">
        <v>7870</v>
      </c>
      <c r="M228" s="6">
        <v>40</v>
      </c>
      <c r="N228" s="6">
        <v>31</v>
      </c>
      <c r="O228" s="6">
        <v>41</v>
      </c>
      <c r="P228" s="6">
        <v>46</v>
      </c>
      <c r="Q228" s="6">
        <v>40</v>
      </c>
      <c r="R228" s="6">
        <v>49</v>
      </c>
      <c r="S228" s="6">
        <v>247</v>
      </c>
      <c r="T228" s="6">
        <v>6.9</v>
      </c>
      <c r="U228" s="6">
        <v>37.900000000000006</v>
      </c>
      <c r="V228" s="6">
        <v>29.4</v>
      </c>
      <c r="W228" s="6">
        <v>24.8</v>
      </c>
      <c r="X228" s="6">
        <v>28.8</v>
      </c>
      <c r="Y228" s="6">
        <v>22.900000000000002</v>
      </c>
      <c r="Z228" s="6">
        <v>150.70000000000005</v>
      </c>
      <c r="AA228" s="6">
        <v>772</v>
      </c>
      <c r="AB228" s="6">
        <v>614</v>
      </c>
      <c r="AC228" s="6">
        <v>458</v>
      </c>
      <c r="AD228" s="6">
        <v>485</v>
      </c>
      <c r="AE228" s="6">
        <v>430</v>
      </c>
      <c r="AF228" s="6">
        <v>623</v>
      </c>
      <c r="AG228" s="6">
        <v>3382</v>
      </c>
      <c r="AH228" s="6" t="s">
        <v>136</v>
      </c>
      <c r="AI228" s="7" t="s">
        <v>137</v>
      </c>
    </row>
    <row r="229" spans="1:35" x14ac:dyDescent="0.2">
      <c r="A229" s="5">
        <v>3100</v>
      </c>
      <c r="B229" s="6" t="s">
        <v>85</v>
      </c>
      <c r="C229" s="6" t="s">
        <v>135</v>
      </c>
      <c r="D229" s="6" t="s">
        <v>204</v>
      </c>
      <c r="E229" s="6" t="s">
        <v>2</v>
      </c>
      <c r="F229" s="6">
        <v>1924</v>
      </c>
      <c r="G229" s="6">
        <v>1540</v>
      </c>
      <c r="H229" s="6">
        <v>1314</v>
      </c>
      <c r="I229" s="6">
        <v>1839</v>
      </c>
      <c r="J229" s="6">
        <v>1483</v>
      </c>
      <c r="K229" s="6">
        <v>1207</v>
      </c>
      <c r="L229" s="6">
        <v>9307</v>
      </c>
      <c r="M229" s="6">
        <v>73</v>
      </c>
      <c r="N229" s="6">
        <v>42</v>
      </c>
      <c r="O229" s="6">
        <v>39</v>
      </c>
      <c r="P229" s="6">
        <v>40</v>
      </c>
      <c r="Q229" s="6">
        <v>51</v>
      </c>
      <c r="R229" s="6">
        <v>32</v>
      </c>
      <c r="S229" s="6">
        <v>277</v>
      </c>
      <c r="T229" s="6">
        <v>25.9</v>
      </c>
      <c r="U229" s="6">
        <v>28.5</v>
      </c>
      <c r="V229" s="6">
        <v>38.700000000000003</v>
      </c>
      <c r="W229" s="6">
        <v>26.9</v>
      </c>
      <c r="X229" s="6">
        <v>26.8</v>
      </c>
      <c r="Y229" s="6">
        <v>17.799999999999997</v>
      </c>
      <c r="Z229" s="6">
        <v>164.6</v>
      </c>
      <c r="AA229" s="6">
        <v>1163</v>
      </c>
      <c r="AB229" s="6">
        <v>722</v>
      </c>
      <c r="AC229" s="6">
        <v>442</v>
      </c>
      <c r="AD229" s="6">
        <v>824</v>
      </c>
      <c r="AE229" s="6">
        <v>641</v>
      </c>
      <c r="AF229" s="6">
        <v>461</v>
      </c>
      <c r="AG229" s="6">
        <v>4253</v>
      </c>
      <c r="AH229" s="6" t="s">
        <v>136</v>
      </c>
      <c r="AI229" s="7" t="s">
        <v>137</v>
      </c>
    </row>
    <row r="230" spans="1:35" x14ac:dyDescent="0.2">
      <c r="A230" s="5">
        <v>3079</v>
      </c>
      <c r="B230" s="6" t="s">
        <v>1</v>
      </c>
      <c r="C230" s="6" t="s">
        <v>135</v>
      </c>
      <c r="D230" s="6" t="s">
        <v>204</v>
      </c>
      <c r="E230" s="6" t="s">
        <v>2</v>
      </c>
      <c r="F230" s="6">
        <v>1508</v>
      </c>
      <c r="G230" s="6">
        <v>1183</v>
      </c>
      <c r="H230" s="6">
        <v>1206</v>
      </c>
      <c r="I230" s="6">
        <v>1216</v>
      </c>
      <c r="J230" s="6">
        <v>1368</v>
      </c>
      <c r="K230" s="6">
        <v>1279</v>
      </c>
      <c r="L230" s="6">
        <v>7760</v>
      </c>
      <c r="M230" s="6">
        <v>81</v>
      </c>
      <c r="N230" s="6">
        <v>79</v>
      </c>
      <c r="O230" s="6">
        <v>67</v>
      </c>
      <c r="P230" s="6">
        <v>54</v>
      </c>
      <c r="Q230" s="6">
        <v>78</v>
      </c>
      <c r="R230" s="6">
        <v>77</v>
      </c>
      <c r="S230" s="6">
        <v>436</v>
      </c>
      <c r="T230" s="6">
        <v>34</v>
      </c>
      <c r="U230" s="6">
        <v>28.799999999999997</v>
      </c>
      <c r="V230" s="6">
        <v>38.5</v>
      </c>
      <c r="W230" s="6">
        <v>44.599999999999994</v>
      </c>
      <c r="X230" s="6">
        <v>39.400000000000006</v>
      </c>
      <c r="Y230" s="6">
        <v>25</v>
      </c>
      <c r="Z230" s="6">
        <v>210.3</v>
      </c>
      <c r="AA230" s="6">
        <v>750</v>
      </c>
      <c r="AB230" s="6">
        <v>483</v>
      </c>
      <c r="AC230" s="6">
        <v>473</v>
      </c>
      <c r="AD230" s="6">
        <v>389</v>
      </c>
      <c r="AE230" s="6">
        <v>485</v>
      </c>
      <c r="AF230" s="6">
        <v>534</v>
      </c>
      <c r="AG230" s="6">
        <v>3114</v>
      </c>
      <c r="AH230" s="6" t="s">
        <v>136</v>
      </c>
      <c r="AI230" s="7" t="s">
        <v>137</v>
      </c>
    </row>
    <row r="231" spans="1:35" x14ac:dyDescent="0.2">
      <c r="A231" s="5">
        <v>3087</v>
      </c>
      <c r="B231" s="6" t="s">
        <v>1</v>
      </c>
      <c r="C231" s="6" t="s">
        <v>135</v>
      </c>
      <c r="D231" s="6" t="s">
        <v>204</v>
      </c>
      <c r="E231" s="6" t="s">
        <v>2</v>
      </c>
      <c r="F231" s="6">
        <v>1003</v>
      </c>
      <c r="G231" s="6">
        <v>1740</v>
      </c>
      <c r="H231" s="6">
        <v>1533</v>
      </c>
      <c r="I231" s="6">
        <v>1462</v>
      </c>
      <c r="J231" s="6">
        <v>1359</v>
      </c>
      <c r="K231" s="6">
        <v>1107</v>
      </c>
      <c r="L231" s="6">
        <v>8204</v>
      </c>
      <c r="M231" s="6">
        <v>26</v>
      </c>
      <c r="N231" s="6">
        <v>49</v>
      </c>
      <c r="O231" s="6">
        <v>42</v>
      </c>
      <c r="P231" s="6">
        <v>38</v>
      </c>
      <c r="Q231" s="6">
        <v>37</v>
      </c>
      <c r="R231" s="6">
        <v>39</v>
      </c>
      <c r="S231" s="6">
        <v>231</v>
      </c>
      <c r="T231" s="6">
        <v>13.3</v>
      </c>
      <c r="U231" s="6">
        <v>34.200000000000003</v>
      </c>
      <c r="V231" s="6">
        <v>45</v>
      </c>
      <c r="W231" s="6">
        <v>65.3</v>
      </c>
      <c r="X231" s="6">
        <v>57.2</v>
      </c>
      <c r="Y231" s="6">
        <v>54.300000000000004</v>
      </c>
      <c r="Z231" s="6">
        <v>269.30000000000007</v>
      </c>
      <c r="AA231" s="6">
        <v>610</v>
      </c>
      <c r="AB231" s="6">
        <v>712</v>
      </c>
      <c r="AC231" s="6">
        <v>637</v>
      </c>
      <c r="AD231" s="6">
        <v>559</v>
      </c>
      <c r="AE231" s="6">
        <v>561</v>
      </c>
      <c r="AF231" s="6">
        <v>449</v>
      </c>
      <c r="AG231" s="6">
        <v>3528</v>
      </c>
      <c r="AH231" s="6" t="s">
        <v>136</v>
      </c>
      <c r="AI231" s="7" t="s">
        <v>137</v>
      </c>
    </row>
    <row r="232" spans="1:35" x14ac:dyDescent="0.2">
      <c r="A232" s="5">
        <v>3088</v>
      </c>
      <c r="B232" s="6" t="s">
        <v>1</v>
      </c>
      <c r="C232" s="6" t="s">
        <v>135</v>
      </c>
      <c r="D232" s="6" t="s">
        <v>204</v>
      </c>
      <c r="E232" s="6" t="s">
        <v>2</v>
      </c>
      <c r="F232" s="6">
        <v>1247</v>
      </c>
      <c r="G232" s="6">
        <v>1597</v>
      </c>
      <c r="H232" s="6">
        <v>1608</v>
      </c>
      <c r="I232" s="6">
        <v>1396</v>
      </c>
      <c r="J232" s="6">
        <v>1607</v>
      </c>
      <c r="K232" s="6">
        <v>1398</v>
      </c>
      <c r="L232" s="6">
        <v>8853</v>
      </c>
      <c r="M232" s="6">
        <v>42</v>
      </c>
      <c r="N232" s="6">
        <v>87</v>
      </c>
      <c r="O232" s="6">
        <v>70</v>
      </c>
      <c r="P232" s="6">
        <v>60</v>
      </c>
      <c r="Q232" s="6">
        <v>84</v>
      </c>
      <c r="R232" s="6">
        <v>67</v>
      </c>
      <c r="S232" s="6">
        <v>410</v>
      </c>
      <c r="T232" s="6">
        <v>22.9</v>
      </c>
      <c r="U232" s="6">
        <v>26.6</v>
      </c>
      <c r="V232" s="6">
        <v>30.9</v>
      </c>
      <c r="W232" s="6">
        <v>38.899999999999991</v>
      </c>
      <c r="X232" s="6">
        <v>36.5</v>
      </c>
      <c r="Y232" s="6">
        <v>29.3</v>
      </c>
      <c r="Z232" s="6">
        <v>185.1</v>
      </c>
      <c r="AA232" s="6">
        <v>889</v>
      </c>
      <c r="AB232" s="6">
        <v>751</v>
      </c>
      <c r="AC232" s="6">
        <v>698</v>
      </c>
      <c r="AD232" s="6">
        <v>483</v>
      </c>
      <c r="AE232" s="6">
        <v>802</v>
      </c>
      <c r="AF232" s="6">
        <v>616</v>
      </c>
      <c r="AG232" s="6">
        <v>4239</v>
      </c>
      <c r="AH232" s="6" t="s">
        <v>136</v>
      </c>
      <c r="AI232" s="7" t="s">
        <v>137</v>
      </c>
    </row>
    <row r="233" spans="1:35" x14ac:dyDescent="0.2">
      <c r="A233" s="5">
        <v>3092</v>
      </c>
      <c r="B233" s="6" t="s">
        <v>1</v>
      </c>
      <c r="C233" s="6" t="s">
        <v>135</v>
      </c>
      <c r="D233" s="6" t="s">
        <v>204</v>
      </c>
      <c r="E233" s="6" t="s">
        <v>2</v>
      </c>
      <c r="F233" s="6">
        <v>2008</v>
      </c>
      <c r="G233" s="6">
        <v>1596</v>
      </c>
      <c r="H233" s="6">
        <v>1319</v>
      </c>
      <c r="I233" s="6">
        <v>1123</v>
      </c>
      <c r="J233" s="6">
        <v>1610</v>
      </c>
      <c r="K233" s="6">
        <v>1328</v>
      </c>
      <c r="L233" s="6">
        <v>8984</v>
      </c>
      <c r="M233" s="6">
        <v>66</v>
      </c>
      <c r="N233" s="6">
        <v>62</v>
      </c>
      <c r="O233" s="6">
        <v>49</v>
      </c>
      <c r="P233" s="6">
        <v>50</v>
      </c>
      <c r="Q233" s="6">
        <v>66</v>
      </c>
      <c r="R233" s="6">
        <v>62</v>
      </c>
      <c r="S233" s="6">
        <v>355</v>
      </c>
      <c r="T233" s="6">
        <v>12.100000000000001</v>
      </c>
      <c r="U233" s="6">
        <v>20.9</v>
      </c>
      <c r="V233" s="6">
        <v>24.7</v>
      </c>
      <c r="W233" s="6">
        <v>12.8</v>
      </c>
      <c r="X233" s="6">
        <v>28.7</v>
      </c>
      <c r="Y233" s="6">
        <v>24.2</v>
      </c>
      <c r="Z233" s="6">
        <v>123.39999999999999</v>
      </c>
      <c r="AA233" s="6">
        <v>1131</v>
      </c>
      <c r="AB233" s="6">
        <v>816</v>
      </c>
      <c r="AC233" s="6">
        <v>504</v>
      </c>
      <c r="AD233" s="6">
        <v>417</v>
      </c>
      <c r="AE233" s="6">
        <v>680</v>
      </c>
      <c r="AF233" s="6">
        <v>523</v>
      </c>
      <c r="AG233" s="6">
        <v>4071</v>
      </c>
      <c r="AH233" s="6" t="s">
        <v>136</v>
      </c>
      <c r="AI233" s="7" t="s">
        <v>137</v>
      </c>
    </row>
    <row r="234" spans="1:35" x14ac:dyDescent="0.2">
      <c r="A234" s="5">
        <v>3096</v>
      </c>
      <c r="B234" s="6" t="s">
        <v>1</v>
      </c>
      <c r="C234" s="6" t="s">
        <v>135</v>
      </c>
      <c r="D234" s="6" t="s">
        <v>204</v>
      </c>
      <c r="E234" s="6" t="s">
        <v>2</v>
      </c>
      <c r="F234" s="6">
        <v>1059</v>
      </c>
      <c r="G234" s="6">
        <v>1084</v>
      </c>
      <c r="H234" s="6">
        <v>1290</v>
      </c>
      <c r="I234" s="6">
        <v>956</v>
      </c>
      <c r="J234" s="6">
        <v>1174</v>
      </c>
      <c r="K234" s="6">
        <v>1096</v>
      </c>
      <c r="L234" s="6">
        <v>6659</v>
      </c>
      <c r="M234" s="6">
        <v>36</v>
      </c>
      <c r="N234" s="6">
        <v>45</v>
      </c>
      <c r="O234" s="6">
        <v>51</v>
      </c>
      <c r="P234" s="6">
        <v>57</v>
      </c>
      <c r="Q234" s="6">
        <v>85</v>
      </c>
      <c r="R234" s="6">
        <v>80</v>
      </c>
      <c r="S234" s="6">
        <v>354</v>
      </c>
      <c r="T234" s="6">
        <v>17</v>
      </c>
      <c r="U234" s="6">
        <v>43.099999999999994</v>
      </c>
      <c r="V234" s="6">
        <v>30.800000000000004</v>
      </c>
      <c r="W234" s="6">
        <v>29.9</v>
      </c>
      <c r="X234" s="6">
        <v>34.200000000000003</v>
      </c>
      <c r="Y234" s="6">
        <v>11.700000000000001</v>
      </c>
      <c r="Z234" s="6">
        <v>166.70000000000002</v>
      </c>
      <c r="AA234" s="6">
        <v>727</v>
      </c>
      <c r="AB234" s="6">
        <v>445</v>
      </c>
      <c r="AC234" s="6">
        <v>558</v>
      </c>
      <c r="AD234" s="6">
        <v>405</v>
      </c>
      <c r="AE234" s="6">
        <v>442</v>
      </c>
      <c r="AF234" s="6">
        <v>434</v>
      </c>
      <c r="AG234" s="6">
        <v>3011</v>
      </c>
      <c r="AH234" s="6" t="s">
        <v>136</v>
      </c>
      <c r="AI234" s="7" t="s">
        <v>137</v>
      </c>
    </row>
    <row r="235" spans="1:35" x14ac:dyDescent="0.2">
      <c r="A235" s="57" t="s">
        <v>171</v>
      </c>
      <c r="B235" s="58"/>
      <c r="C235" s="58"/>
      <c r="D235" s="6"/>
      <c r="E235" s="8"/>
      <c r="F235" s="6">
        <f>AVERAGE(F224:F234)</f>
        <v>1574.8181818181818</v>
      </c>
      <c r="G235" s="6">
        <f t="shared" ref="G235:Z235" si="50">AVERAGE(G224:G234)</f>
        <v>1545.3636363636363</v>
      </c>
      <c r="H235" s="6">
        <f t="shared" si="50"/>
        <v>1422.090909090909</v>
      </c>
      <c r="I235" s="6">
        <f t="shared" si="50"/>
        <v>1424.4545454545455</v>
      </c>
      <c r="J235" s="6">
        <f t="shared" si="50"/>
        <v>1365.4545454545455</v>
      </c>
      <c r="K235" s="6">
        <f t="shared" si="50"/>
        <v>1339.6363636363637</v>
      </c>
      <c r="L235" s="6">
        <f t="shared" si="50"/>
        <v>8671.818181818182</v>
      </c>
      <c r="M235" s="6">
        <f t="shared" si="50"/>
        <v>51.636363636363633</v>
      </c>
      <c r="N235" s="6">
        <f t="shared" si="50"/>
        <v>53.363636363636367</v>
      </c>
      <c r="O235" s="6">
        <f t="shared" si="50"/>
        <v>54.545454545454547</v>
      </c>
      <c r="P235" s="6">
        <f t="shared" si="50"/>
        <v>55</v>
      </c>
      <c r="Q235" s="6">
        <f t="shared" si="50"/>
        <v>57.454545454545453</v>
      </c>
      <c r="R235" s="6">
        <f t="shared" si="50"/>
        <v>61.18181818181818</v>
      </c>
      <c r="S235" s="6">
        <f t="shared" si="50"/>
        <v>333.18181818181819</v>
      </c>
      <c r="T235" s="6">
        <f t="shared" si="50"/>
        <v>19.518181818181819</v>
      </c>
      <c r="U235" s="6">
        <f t="shared" si="50"/>
        <v>30.1</v>
      </c>
      <c r="V235" s="6">
        <f t="shared" si="50"/>
        <v>32.272727272727273</v>
      </c>
      <c r="W235" s="6">
        <f t="shared" si="50"/>
        <v>32.75454545454545</v>
      </c>
      <c r="X235" s="6">
        <f t="shared" si="50"/>
        <v>34.045454545454547</v>
      </c>
      <c r="Y235" s="6">
        <f t="shared" si="50"/>
        <v>25.036363636363635</v>
      </c>
      <c r="Z235" s="6">
        <f t="shared" si="50"/>
        <v>173.72727272727275</v>
      </c>
      <c r="AA235" s="6">
        <f t="shared" ref="AA235:AG235" si="51">AVERAGE(AA224:AA234)</f>
        <v>959.72727272727275</v>
      </c>
      <c r="AB235" s="6">
        <f t="shared" si="51"/>
        <v>719.18181818181813</v>
      </c>
      <c r="AC235" s="6">
        <f t="shared" si="51"/>
        <v>622.27272727272725</v>
      </c>
      <c r="AD235" s="6">
        <f t="shared" si="51"/>
        <v>613.18181818181813</v>
      </c>
      <c r="AE235" s="6">
        <f t="shared" si="51"/>
        <v>611.81818181818187</v>
      </c>
      <c r="AF235" s="6">
        <f t="shared" si="51"/>
        <v>618.36363636363637</v>
      </c>
      <c r="AG235" s="6">
        <f t="shared" si="51"/>
        <v>4144.545454545455</v>
      </c>
      <c r="AH235" s="6"/>
      <c r="AI235" s="7"/>
    </row>
    <row r="236" spans="1:35" ht="15" thickBot="1" x14ac:dyDescent="0.25">
      <c r="A236" s="59" t="s">
        <v>172</v>
      </c>
      <c r="B236" s="60"/>
      <c r="C236" s="60"/>
      <c r="D236" s="10"/>
      <c r="E236" s="9"/>
      <c r="F236" s="10">
        <f>STDEV(F224:F234)/SQRT(11)</f>
        <v>107.7879077533804</v>
      </c>
      <c r="G236" s="10">
        <f t="shared" ref="G236:Z236" si="52">STDEV(G224:G234)/SQRT(11)</f>
        <v>81.275320275901862</v>
      </c>
      <c r="H236" s="10">
        <f t="shared" si="52"/>
        <v>58.378616032905107</v>
      </c>
      <c r="I236" s="10">
        <f t="shared" si="52"/>
        <v>82.746531224892195</v>
      </c>
      <c r="J236" s="10">
        <f t="shared" si="52"/>
        <v>65.480929026058391</v>
      </c>
      <c r="K236" s="10">
        <f t="shared" si="52"/>
        <v>65.800010047978432</v>
      </c>
      <c r="L236" s="10">
        <f t="shared" si="52"/>
        <v>331.6613776451631</v>
      </c>
      <c r="M236" s="10">
        <f t="shared" si="52"/>
        <v>5.3602454612600248</v>
      </c>
      <c r="N236" s="10">
        <f t="shared" si="52"/>
        <v>5.5485833200470323</v>
      </c>
      <c r="O236" s="10">
        <f t="shared" si="52"/>
        <v>5.2869713556725904</v>
      </c>
      <c r="P236" s="10">
        <f t="shared" si="52"/>
        <v>4.5845590647500467</v>
      </c>
      <c r="Q236" s="10">
        <f t="shared" si="52"/>
        <v>6.2919337053139808</v>
      </c>
      <c r="R236" s="10">
        <f t="shared" si="52"/>
        <v>5.3764100591348978</v>
      </c>
      <c r="S236" s="10">
        <f t="shared" si="52"/>
        <v>24.801692824122906</v>
      </c>
      <c r="T236" s="10">
        <f t="shared" si="52"/>
        <v>2.2374424596692029</v>
      </c>
      <c r="U236" s="10">
        <f t="shared" si="52"/>
        <v>2.565788909336209</v>
      </c>
      <c r="V236" s="10">
        <f t="shared" si="52"/>
        <v>2.1219241229297232</v>
      </c>
      <c r="W236" s="10">
        <f t="shared" si="52"/>
        <v>4.4859044620873503</v>
      </c>
      <c r="X236" s="10">
        <f t="shared" si="52"/>
        <v>3.7584901135807565</v>
      </c>
      <c r="Y236" s="10">
        <f t="shared" si="52"/>
        <v>3.702634755445291</v>
      </c>
      <c r="Z236" s="10">
        <f t="shared" si="52"/>
        <v>13.524597731601942</v>
      </c>
      <c r="AA236" s="10">
        <f t="shared" ref="AA236:AG236" si="53">STDEV(AA224:AA234)/SQRT(11)</f>
        <v>68.125297785382969</v>
      </c>
      <c r="AB236" s="10">
        <f t="shared" si="53"/>
        <v>45.450236159366121</v>
      </c>
      <c r="AC236" s="10">
        <f t="shared" si="53"/>
        <v>47.909211661051877</v>
      </c>
      <c r="AD236" s="10">
        <f t="shared" si="53"/>
        <v>66.814100060856518</v>
      </c>
      <c r="AE236" s="10">
        <f t="shared" si="53"/>
        <v>44.514311933828068</v>
      </c>
      <c r="AF236" s="10">
        <f t="shared" si="53"/>
        <v>58.249818217004368</v>
      </c>
      <c r="AG236" s="10">
        <f t="shared" si="53"/>
        <v>269.20446314132045</v>
      </c>
      <c r="AH236" s="10"/>
      <c r="AI236" s="33"/>
    </row>
    <row r="237" spans="1:35" ht="15" thickBot="1" x14ac:dyDescent="0.25">
      <c r="A237" s="17"/>
    </row>
    <row r="238" spans="1:35" x14ac:dyDescent="0.2">
      <c r="A238" s="2" t="s">
        <v>139</v>
      </c>
      <c r="B238" s="3" t="s">
        <v>85</v>
      </c>
      <c r="C238" s="3" t="s">
        <v>170</v>
      </c>
      <c r="D238" s="3" t="s">
        <v>203</v>
      </c>
      <c r="E238" s="3" t="s">
        <v>2</v>
      </c>
      <c r="F238" s="3">
        <v>2196</v>
      </c>
      <c r="G238" s="3">
        <v>1950</v>
      </c>
      <c r="H238" s="3">
        <v>1450</v>
      </c>
      <c r="I238" s="3">
        <v>1251</v>
      </c>
      <c r="J238" s="3">
        <v>1343</v>
      </c>
      <c r="K238" s="3">
        <v>1175</v>
      </c>
      <c r="L238" s="3">
        <v>9365</v>
      </c>
      <c r="M238" s="3">
        <v>64</v>
      </c>
      <c r="N238" s="3">
        <v>86</v>
      </c>
      <c r="O238" s="3">
        <v>85</v>
      </c>
      <c r="P238" s="3">
        <v>92</v>
      </c>
      <c r="Q238" s="3">
        <v>101</v>
      </c>
      <c r="R238" s="3">
        <v>80</v>
      </c>
      <c r="S238" s="3">
        <v>508</v>
      </c>
      <c r="T238" s="3">
        <v>21.3</v>
      </c>
      <c r="U238" s="3">
        <v>22.599999999999998</v>
      </c>
      <c r="V238" s="3">
        <v>16.399999999999999</v>
      </c>
      <c r="W238" s="3">
        <v>13.1</v>
      </c>
      <c r="X238" s="3">
        <v>13.099999999999998</v>
      </c>
      <c r="Y238" s="3">
        <v>8.6999999999999993</v>
      </c>
      <c r="Z238" s="3">
        <v>95.199999999999974</v>
      </c>
      <c r="AA238" s="3">
        <v>1265</v>
      </c>
      <c r="AB238" s="3">
        <v>1024</v>
      </c>
      <c r="AC238" s="3">
        <v>619</v>
      </c>
      <c r="AD238" s="3">
        <v>587</v>
      </c>
      <c r="AE238" s="3">
        <v>586</v>
      </c>
      <c r="AF238" s="3">
        <v>590</v>
      </c>
      <c r="AG238" s="3">
        <v>4671</v>
      </c>
      <c r="AH238" s="3" t="s">
        <v>136</v>
      </c>
      <c r="AI238" s="4" t="s">
        <v>138</v>
      </c>
    </row>
    <row r="239" spans="1:35" x14ac:dyDescent="0.2">
      <c r="A239" s="5" t="s">
        <v>140</v>
      </c>
      <c r="B239" s="6" t="s">
        <v>85</v>
      </c>
      <c r="C239" s="6" t="s">
        <v>170</v>
      </c>
      <c r="D239" s="6" t="s">
        <v>203</v>
      </c>
      <c r="E239" s="6" t="s">
        <v>2</v>
      </c>
      <c r="F239" s="6">
        <v>2330</v>
      </c>
      <c r="G239" s="6">
        <v>1636</v>
      </c>
      <c r="H239" s="6">
        <v>1103</v>
      </c>
      <c r="I239" s="6">
        <v>1232</v>
      </c>
      <c r="J239" s="6">
        <v>1156</v>
      </c>
      <c r="K239" s="6">
        <v>1100</v>
      </c>
      <c r="L239" s="6">
        <v>8557</v>
      </c>
      <c r="M239" s="6">
        <v>40</v>
      </c>
      <c r="N239" s="6">
        <v>50</v>
      </c>
      <c r="O239" s="6">
        <v>41</v>
      </c>
      <c r="P239" s="6">
        <v>67</v>
      </c>
      <c r="Q239" s="6">
        <v>44</v>
      </c>
      <c r="R239" s="6">
        <v>43</v>
      </c>
      <c r="S239" s="6">
        <v>285</v>
      </c>
      <c r="T239" s="6">
        <v>40.799999999999997</v>
      </c>
      <c r="U239" s="6">
        <v>44.400000000000006</v>
      </c>
      <c r="V239" s="6">
        <v>24.9</v>
      </c>
      <c r="W239" s="6">
        <v>76</v>
      </c>
      <c r="X239" s="6">
        <v>76.3</v>
      </c>
      <c r="Y239" s="6">
        <v>38.5</v>
      </c>
      <c r="Z239" s="6">
        <v>300.90000000000009</v>
      </c>
      <c r="AA239" s="6">
        <v>1333</v>
      </c>
      <c r="AB239" s="6">
        <v>672</v>
      </c>
      <c r="AC239" s="6">
        <v>392</v>
      </c>
      <c r="AD239" s="6">
        <v>430</v>
      </c>
      <c r="AE239" s="6">
        <v>417</v>
      </c>
      <c r="AF239" s="6">
        <v>439</v>
      </c>
      <c r="AG239" s="6">
        <v>3683</v>
      </c>
      <c r="AH239" s="6" t="s">
        <v>136</v>
      </c>
      <c r="AI239" s="7" t="s">
        <v>138</v>
      </c>
    </row>
    <row r="240" spans="1:35" x14ac:dyDescent="0.2">
      <c r="A240" s="5" t="s">
        <v>141</v>
      </c>
      <c r="B240" s="6" t="s">
        <v>85</v>
      </c>
      <c r="C240" s="6" t="s">
        <v>170</v>
      </c>
      <c r="D240" s="6" t="s">
        <v>203</v>
      </c>
      <c r="E240" s="6" t="s">
        <v>2</v>
      </c>
      <c r="F240" s="6">
        <v>1800</v>
      </c>
      <c r="G240" s="6">
        <v>1493</v>
      </c>
      <c r="H240" s="6">
        <v>1192</v>
      </c>
      <c r="I240" s="6">
        <v>1209</v>
      </c>
      <c r="J240" s="6">
        <v>1058</v>
      </c>
      <c r="K240" s="6">
        <v>1001</v>
      </c>
      <c r="L240" s="6">
        <v>7753</v>
      </c>
      <c r="M240" s="6">
        <v>55</v>
      </c>
      <c r="N240" s="6">
        <v>54</v>
      </c>
      <c r="O240" s="6">
        <v>41</v>
      </c>
      <c r="P240" s="6">
        <v>42</v>
      </c>
      <c r="Q240" s="6">
        <v>41</v>
      </c>
      <c r="R240" s="6">
        <v>39</v>
      </c>
      <c r="S240" s="6">
        <v>272</v>
      </c>
      <c r="T240" s="6">
        <v>18.600000000000001</v>
      </c>
      <c r="U240" s="6">
        <v>34.799999999999997</v>
      </c>
      <c r="V240" s="6">
        <v>27.4</v>
      </c>
      <c r="W240" s="6">
        <v>16.8</v>
      </c>
      <c r="X240" s="6">
        <v>6</v>
      </c>
      <c r="Y240" s="6">
        <v>9.1000000000000014</v>
      </c>
      <c r="Z240" s="6">
        <v>112.7</v>
      </c>
      <c r="AA240" s="6">
        <v>1257</v>
      </c>
      <c r="AB240" s="6">
        <v>638</v>
      </c>
      <c r="AC240" s="6">
        <v>513</v>
      </c>
      <c r="AD240" s="6">
        <v>556</v>
      </c>
      <c r="AE240" s="6">
        <v>477</v>
      </c>
      <c r="AF240" s="6">
        <v>487</v>
      </c>
      <c r="AG240" s="6">
        <v>3928</v>
      </c>
      <c r="AH240" s="6" t="s">
        <v>136</v>
      </c>
      <c r="AI240" s="7" t="s">
        <v>138</v>
      </c>
    </row>
    <row r="241" spans="1:35" x14ac:dyDescent="0.2">
      <c r="A241" s="5" t="s">
        <v>142</v>
      </c>
      <c r="B241" s="6" t="s">
        <v>85</v>
      </c>
      <c r="C241" s="6" t="s">
        <v>170</v>
      </c>
      <c r="D241" s="6" t="s">
        <v>203</v>
      </c>
      <c r="E241" s="6" t="s">
        <v>2</v>
      </c>
      <c r="F241" s="6">
        <v>907</v>
      </c>
      <c r="G241" s="6">
        <v>1312</v>
      </c>
      <c r="H241" s="6">
        <v>1394</v>
      </c>
      <c r="I241" s="6">
        <v>1290</v>
      </c>
      <c r="J241" s="6">
        <v>1274</v>
      </c>
      <c r="K241" s="6">
        <v>1050</v>
      </c>
      <c r="L241" s="6">
        <v>7227</v>
      </c>
      <c r="M241" s="6">
        <v>22</v>
      </c>
      <c r="N241" s="6">
        <v>60</v>
      </c>
      <c r="O241" s="6">
        <v>78</v>
      </c>
      <c r="P241" s="6">
        <v>83</v>
      </c>
      <c r="Q241" s="6">
        <v>84</v>
      </c>
      <c r="R241" s="6">
        <v>72</v>
      </c>
      <c r="S241" s="6">
        <v>399</v>
      </c>
      <c r="T241" s="6">
        <v>6.1</v>
      </c>
      <c r="U241" s="6">
        <v>13.7</v>
      </c>
      <c r="V241" s="6">
        <v>18.100000000000001</v>
      </c>
      <c r="W241" s="6">
        <v>13.600000000000001</v>
      </c>
      <c r="X241" s="6">
        <v>6.8</v>
      </c>
      <c r="Y241" s="6">
        <v>10</v>
      </c>
      <c r="Z241" s="6">
        <v>68.300000000000011</v>
      </c>
      <c r="AA241" s="6">
        <v>537</v>
      </c>
      <c r="AB241" s="6">
        <v>740</v>
      </c>
      <c r="AC241" s="6">
        <v>655</v>
      </c>
      <c r="AD241" s="6">
        <v>676</v>
      </c>
      <c r="AE241" s="6">
        <v>657</v>
      </c>
      <c r="AF241" s="6">
        <v>596</v>
      </c>
      <c r="AG241" s="6">
        <v>3861</v>
      </c>
      <c r="AH241" s="6" t="s">
        <v>136</v>
      </c>
      <c r="AI241" s="7" t="s">
        <v>138</v>
      </c>
    </row>
    <row r="242" spans="1:35" x14ac:dyDescent="0.2">
      <c r="A242" s="5" t="s">
        <v>143</v>
      </c>
      <c r="B242" s="6" t="s">
        <v>85</v>
      </c>
      <c r="C242" s="6" t="s">
        <v>170</v>
      </c>
      <c r="D242" s="6" t="s">
        <v>203</v>
      </c>
      <c r="E242" s="6" t="s">
        <v>2</v>
      </c>
      <c r="F242" s="6">
        <v>1086</v>
      </c>
      <c r="G242" s="6">
        <v>1083</v>
      </c>
      <c r="H242" s="6">
        <v>1476</v>
      </c>
      <c r="I242" s="6">
        <v>1500</v>
      </c>
      <c r="J242" s="6">
        <v>1435</v>
      </c>
      <c r="K242" s="6">
        <v>1381</v>
      </c>
      <c r="L242" s="6">
        <v>7961</v>
      </c>
      <c r="M242" s="6">
        <v>24</v>
      </c>
      <c r="N242" s="6">
        <v>74</v>
      </c>
      <c r="O242" s="6">
        <v>83</v>
      </c>
      <c r="P242" s="6">
        <v>90</v>
      </c>
      <c r="Q242" s="6">
        <v>137</v>
      </c>
      <c r="R242" s="6">
        <v>99</v>
      </c>
      <c r="S242" s="6">
        <v>507</v>
      </c>
      <c r="T242" s="6">
        <v>6.3</v>
      </c>
      <c r="U242" s="6">
        <v>4.3999999999999995</v>
      </c>
      <c r="V242" s="6">
        <v>16.5</v>
      </c>
      <c r="W242" s="6">
        <v>18</v>
      </c>
      <c r="X242" s="6">
        <v>24.9</v>
      </c>
      <c r="Y242" s="6">
        <v>20.7</v>
      </c>
      <c r="Z242" s="6">
        <v>90.8</v>
      </c>
      <c r="AA242" s="6">
        <v>723</v>
      </c>
      <c r="AB242" s="6">
        <v>508</v>
      </c>
      <c r="AC242" s="6">
        <v>621</v>
      </c>
      <c r="AD242" s="6">
        <v>639</v>
      </c>
      <c r="AE242" s="6">
        <v>699</v>
      </c>
      <c r="AF242" s="6">
        <v>634</v>
      </c>
      <c r="AG242" s="6">
        <v>3824</v>
      </c>
      <c r="AH242" s="6" t="s">
        <v>136</v>
      </c>
      <c r="AI242" s="7" t="s">
        <v>138</v>
      </c>
    </row>
    <row r="243" spans="1:35" x14ac:dyDescent="0.2">
      <c r="A243" s="5" t="s">
        <v>144</v>
      </c>
      <c r="B243" s="6" t="s">
        <v>85</v>
      </c>
      <c r="C243" s="6" t="s">
        <v>170</v>
      </c>
      <c r="D243" s="6" t="s">
        <v>203</v>
      </c>
      <c r="E243" s="6" t="s">
        <v>2</v>
      </c>
      <c r="F243" s="6">
        <v>1438</v>
      </c>
      <c r="G243" s="6">
        <v>1088</v>
      </c>
      <c r="H243" s="6">
        <v>1150</v>
      </c>
      <c r="I243" s="6">
        <v>1229</v>
      </c>
      <c r="J243" s="6">
        <v>1080</v>
      </c>
      <c r="K243" s="6">
        <v>799</v>
      </c>
      <c r="L243" s="6">
        <v>6784</v>
      </c>
      <c r="M243" s="6">
        <v>29</v>
      </c>
      <c r="N243" s="6">
        <v>33</v>
      </c>
      <c r="O243" s="6">
        <v>53</v>
      </c>
      <c r="P243" s="6">
        <v>29</v>
      </c>
      <c r="Q243" s="6">
        <v>28</v>
      </c>
      <c r="R243" s="6">
        <v>29</v>
      </c>
      <c r="S243" s="6">
        <v>201</v>
      </c>
      <c r="T243" s="6">
        <v>12.5</v>
      </c>
      <c r="U243" s="6">
        <v>9.3000000000000007</v>
      </c>
      <c r="V243" s="6">
        <v>9.8000000000000007</v>
      </c>
      <c r="W243" s="6">
        <v>20.299999999999997</v>
      </c>
      <c r="X243" s="6">
        <v>2.9</v>
      </c>
      <c r="Y243" s="6">
        <v>2.9</v>
      </c>
      <c r="Z243" s="6">
        <v>57.7</v>
      </c>
      <c r="AA243" s="6">
        <v>736</v>
      </c>
      <c r="AB243" s="6">
        <v>422</v>
      </c>
      <c r="AC243" s="6">
        <v>398</v>
      </c>
      <c r="AD243" s="6">
        <v>402</v>
      </c>
      <c r="AE243" s="6">
        <v>437</v>
      </c>
      <c r="AF243" s="6">
        <v>289</v>
      </c>
      <c r="AG243" s="6">
        <v>2684</v>
      </c>
      <c r="AH243" s="6" t="s">
        <v>136</v>
      </c>
      <c r="AI243" s="7" t="s">
        <v>138</v>
      </c>
    </row>
    <row r="244" spans="1:35" x14ac:dyDescent="0.2">
      <c r="A244" s="5" t="s">
        <v>145</v>
      </c>
      <c r="B244" s="6" t="s">
        <v>85</v>
      </c>
      <c r="C244" s="6" t="s">
        <v>170</v>
      </c>
      <c r="D244" s="6" t="s">
        <v>203</v>
      </c>
      <c r="E244" s="6" t="s">
        <v>2</v>
      </c>
      <c r="F244" s="6">
        <v>1126</v>
      </c>
      <c r="G244" s="6">
        <v>1458</v>
      </c>
      <c r="H244" s="6">
        <v>1335</v>
      </c>
      <c r="I244" s="6">
        <v>1333</v>
      </c>
      <c r="J244" s="6">
        <v>966</v>
      </c>
      <c r="K244" s="6">
        <v>1288</v>
      </c>
      <c r="L244" s="6">
        <v>7506</v>
      </c>
      <c r="M244" s="6">
        <v>13</v>
      </c>
      <c r="N244" s="6">
        <v>43</v>
      </c>
      <c r="O244" s="6">
        <v>63</v>
      </c>
      <c r="P244" s="6">
        <v>69</v>
      </c>
      <c r="Q244" s="6">
        <v>30</v>
      </c>
      <c r="R244" s="6">
        <v>48</v>
      </c>
      <c r="S244" s="6">
        <v>266</v>
      </c>
      <c r="T244" s="6">
        <v>13.7</v>
      </c>
      <c r="U244" s="6">
        <v>19.200000000000003</v>
      </c>
      <c r="V244" s="6">
        <v>15.2</v>
      </c>
      <c r="W244" s="6">
        <v>13.8</v>
      </c>
      <c r="X244" s="6">
        <v>7.3</v>
      </c>
      <c r="Y244" s="6">
        <v>8.6999999999999993</v>
      </c>
      <c r="Z244" s="6">
        <v>77.900000000000006</v>
      </c>
      <c r="AA244" s="6">
        <v>525</v>
      </c>
      <c r="AB244" s="6">
        <v>470</v>
      </c>
      <c r="AC244" s="6">
        <v>485</v>
      </c>
      <c r="AD244" s="6">
        <v>425</v>
      </c>
      <c r="AE244" s="6">
        <v>394</v>
      </c>
      <c r="AF244" s="6">
        <v>459</v>
      </c>
      <c r="AG244" s="6">
        <v>2758</v>
      </c>
      <c r="AH244" s="6" t="s">
        <v>136</v>
      </c>
      <c r="AI244" s="7" t="s">
        <v>138</v>
      </c>
    </row>
    <row r="245" spans="1:35" x14ac:dyDescent="0.2">
      <c r="A245" s="5" t="s">
        <v>146</v>
      </c>
      <c r="B245" s="6" t="s">
        <v>85</v>
      </c>
      <c r="C245" s="6" t="s">
        <v>170</v>
      </c>
      <c r="D245" s="6" t="s">
        <v>203</v>
      </c>
      <c r="E245" s="6" t="s">
        <v>2</v>
      </c>
      <c r="F245" s="6">
        <v>1202</v>
      </c>
      <c r="G245" s="6">
        <v>1467</v>
      </c>
      <c r="H245" s="6">
        <v>1303</v>
      </c>
      <c r="I245" s="6">
        <v>1110</v>
      </c>
      <c r="J245" s="6">
        <v>1518</v>
      </c>
      <c r="K245" s="6">
        <v>1300</v>
      </c>
      <c r="L245" s="6">
        <v>7900</v>
      </c>
      <c r="M245" s="6">
        <v>53</v>
      </c>
      <c r="N245" s="6">
        <v>91</v>
      </c>
      <c r="O245" s="6">
        <v>92</v>
      </c>
      <c r="P245" s="6">
        <v>67</v>
      </c>
      <c r="Q245" s="6">
        <v>116</v>
      </c>
      <c r="R245" s="6">
        <v>90</v>
      </c>
      <c r="S245" s="6">
        <v>509</v>
      </c>
      <c r="T245" s="6">
        <v>6.8000000000000007</v>
      </c>
      <c r="U245" s="6">
        <v>12.7</v>
      </c>
      <c r="V245" s="6">
        <v>13.100000000000001</v>
      </c>
      <c r="W245" s="6">
        <v>10.100000000000001</v>
      </c>
      <c r="X245" s="6">
        <v>14.600000000000001</v>
      </c>
      <c r="Y245" s="6">
        <v>13.4</v>
      </c>
      <c r="Z245" s="6">
        <v>70.699999999999989</v>
      </c>
      <c r="AA245" s="6">
        <v>720</v>
      </c>
      <c r="AB245" s="6">
        <v>587</v>
      </c>
      <c r="AC245" s="6">
        <v>481</v>
      </c>
      <c r="AD245" s="6">
        <v>461</v>
      </c>
      <c r="AE245" s="6">
        <v>744</v>
      </c>
      <c r="AF245" s="6">
        <v>665</v>
      </c>
      <c r="AG245" s="6">
        <v>3658</v>
      </c>
      <c r="AH245" s="6" t="s">
        <v>136</v>
      </c>
      <c r="AI245" s="7" t="s">
        <v>138</v>
      </c>
    </row>
    <row r="246" spans="1:35" x14ac:dyDescent="0.2">
      <c r="A246" s="5" t="s">
        <v>147</v>
      </c>
      <c r="B246" s="6" t="s">
        <v>85</v>
      </c>
      <c r="C246" s="6" t="s">
        <v>170</v>
      </c>
      <c r="D246" s="6" t="s">
        <v>203</v>
      </c>
      <c r="E246" s="6" t="s">
        <v>2</v>
      </c>
      <c r="F246" s="6">
        <v>1743</v>
      </c>
      <c r="G246" s="6">
        <v>1388</v>
      </c>
      <c r="H246" s="6">
        <v>1262</v>
      </c>
      <c r="I246" s="6">
        <v>1382</v>
      </c>
      <c r="J246" s="6">
        <v>1257</v>
      </c>
      <c r="K246" s="6">
        <v>1165</v>
      </c>
      <c r="L246" s="6">
        <v>8197</v>
      </c>
      <c r="M246" s="6">
        <v>51</v>
      </c>
      <c r="N246" s="6">
        <v>67</v>
      </c>
      <c r="O246" s="6">
        <v>68</v>
      </c>
      <c r="P246" s="6">
        <v>77</v>
      </c>
      <c r="Q246" s="6">
        <v>77</v>
      </c>
      <c r="R246" s="6">
        <v>75</v>
      </c>
      <c r="S246" s="6">
        <v>415</v>
      </c>
      <c r="T246" s="6">
        <v>15.899999999999999</v>
      </c>
      <c r="U246" s="6">
        <v>18.899999999999999</v>
      </c>
      <c r="V246" s="6">
        <v>24.900000000000002</v>
      </c>
      <c r="W246" s="6">
        <v>25.2</v>
      </c>
      <c r="X246" s="6">
        <v>22.5</v>
      </c>
      <c r="Y246" s="6">
        <v>43.199999999999996</v>
      </c>
      <c r="Z246" s="6">
        <v>150.6</v>
      </c>
      <c r="AA246" s="6">
        <v>866</v>
      </c>
      <c r="AB246" s="6">
        <v>468</v>
      </c>
      <c r="AC246" s="6">
        <v>371</v>
      </c>
      <c r="AD246" s="6">
        <v>445</v>
      </c>
      <c r="AE246" s="6">
        <v>456</v>
      </c>
      <c r="AF246" s="6">
        <v>354</v>
      </c>
      <c r="AG246" s="6">
        <v>2960</v>
      </c>
      <c r="AH246" s="6" t="s">
        <v>136</v>
      </c>
      <c r="AI246" s="7" t="s">
        <v>138</v>
      </c>
    </row>
    <row r="247" spans="1:35" x14ac:dyDescent="0.2">
      <c r="A247" s="5" t="s">
        <v>148</v>
      </c>
      <c r="B247" s="6" t="s">
        <v>85</v>
      </c>
      <c r="C247" s="6" t="s">
        <v>170</v>
      </c>
      <c r="D247" s="6" t="s">
        <v>203</v>
      </c>
      <c r="E247" s="6" t="s">
        <v>2</v>
      </c>
      <c r="F247" s="6">
        <v>1820</v>
      </c>
      <c r="G247" s="6">
        <v>1573</v>
      </c>
      <c r="H247" s="6">
        <v>1287</v>
      </c>
      <c r="I247" s="6">
        <v>1424</v>
      </c>
      <c r="J247" s="6">
        <v>993</v>
      </c>
      <c r="K247" s="6">
        <v>1294</v>
      </c>
      <c r="L247" s="6">
        <v>8391</v>
      </c>
      <c r="M247" s="6">
        <v>22</v>
      </c>
      <c r="N247" s="6">
        <v>41</v>
      </c>
      <c r="O247" s="6">
        <v>48</v>
      </c>
      <c r="P247" s="6">
        <v>83</v>
      </c>
      <c r="Q247" s="6">
        <v>54</v>
      </c>
      <c r="R247" s="6">
        <v>61</v>
      </c>
      <c r="S247" s="6">
        <v>309</v>
      </c>
      <c r="T247" s="6">
        <v>13.700000000000001</v>
      </c>
      <c r="U247" s="6">
        <v>21.8</v>
      </c>
      <c r="V247" s="6">
        <v>13.8</v>
      </c>
      <c r="W247" s="6">
        <v>17.100000000000001</v>
      </c>
      <c r="X247" s="6">
        <v>6.5</v>
      </c>
      <c r="Y247" s="6">
        <v>9.8000000000000007</v>
      </c>
      <c r="Z247" s="6">
        <v>82.7</v>
      </c>
      <c r="AA247" s="6">
        <v>1175</v>
      </c>
      <c r="AB247" s="6">
        <v>650</v>
      </c>
      <c r="AC247" s="6">
        <v>481</v>
      </c>
      <c r="AD247" s="6">
        <v>615</v>
      </c>
      <c r="AE247" s="6">
        <v>405</v>
      </c>
      <c r="AF247" s="6">
        <v>486</v>
      </c>
      <c r="AG247" s="6">
        <v>3812</v>
      </c>
      <c r="AH247" s="6" t="s">
        <v>136</v>
      </c>
      <c r="AI247" s="7" t="s">
        <v>138</v>
      </c>
    </row>
    <row r="248" spans="1:35" x14ac:dyDescent="0.2">
      <c r="A248" s="5" t="s">
        <v>149</v>
      </c>
      <c r="B248" s="6" t="s">
        <v>85</v>
      </c>
      <c r="C248" s="6" t="s">
        <v>170</v>
      </c>
      <c r="D248" s="6" t="s">
        <v>203</v>
      </c>
      <c r="E248" s="6" t="s">
        <v>2</v>
      </c>
      <c r="F248" s="6">
        <v>2235</v>
      </c>
      <c r="G248" s="6">
        <v>1616</v>
      </c>
      <c r="H248" s="6">
        <v>1584</v>
      </c>
      <c r="I248" s="6">
        <v>1366</v>
      </c>
      <c r="J248" s="6">
        <v>1321</v>
      </c>
      <c r="K248" s="6">
        <v>1414</v>
      </c>
      <c r="L248" s="6">
        <v>9536</v>
      </c>
      <c r="M248" s="6">
        <v>58</v>
      </c>
      <c r="N248" s="6">
        <v>48</v>
      </c>
      <c r="O248" s="6">
        <v>70</v>
      </c>
      <c r="P248" s="6">
        <v>59</v>
      </c>
      <c r="Q248" s="6">
        <v>36</v>
      </c>
      <c r="R248" s="6">
        <v>48</v>
      </c>
      <c r="S248" s="6">
        <v>319</v>
      </c>
      <c r="T248" s="6">
        <v>25.7</v>
      </c>
      <c r="U248" s="6">
        <v>69.2</v>
      </c>
      <c r="V248" s="6">
        <v>17.599999999999998</v>
      </c>
      <c r="W248" s="6">
        <v>12.100000000000001</v>
      </c>
      <c r="X248" s="6">
        <v>24.799999999999997</v>
      </c>
      <c r="Y248" s="6">
        <v>16.899999999999999</v>
      </c>
      <c r="Z248" s="6">
        <v>166.3</v>
      </c>
      <c r="AA248" s="6">
        <v>1343</v>
      </c>
      <c r="AB248" s="6">
        <v>609</v>
      </c>
      <c r="AC248" s="6">
        <v>584</v>
      </c>
      <c r="AD248" s="6">
        <v>595</v>
      </c>
      <c r="AE248" s="6">
        <v>503</v>
      </c>
      <c r="AF248" s="6">
        <v>595</v>
      </c>
      <c r="AG248" s="6">
        <v>4229</v>
      </c>
      <c r="AH248" s="6" t="s">
        <v>136</v>
      </c>
      <c r="AI248" s="7" t="s">
        <v>138</v>
      </c>
    </row>
    <row r="249" spans="1:35" x14ac:dyDescent="0.2">
      <c r="A249" s="5" t="s">
        <v>150</v>
      </c>
      <c r="B249" s="6" t="s">
        <v>85</v>
      </c>
      <c r="C249" s="6" t="s">
        <v>170</v>
      </c>
      <c r="D249" s="6" t="s">
        <v>203</v>
      </c>
      <c r="E249" s="6" t="s">
        <v>2</v>
      </c>
      <c r="F249" s="6">
        <v>1975</v>
      </c>
      <c r="G249" s="6">
        <v>1671</v>
      </c>
      <c r="H249" s="6">
        <v>1205</v>
      </c>
      <c r="I249" s="6">
        <v>1524</v>
      </c>
      <c r="J249" s="6">
        <v>1355</v>
      </c>
      <c r="K249" s="6">
        <v>1234</v>
      </c>
      <c r="L249" s="6">
        <v>8964</v>
      </c>
      <c r="M249" s="6">
        <v>28</v>
      </c>
      <c r="N249" s="6">
        <v>58</v>
      </c>
      <c r="O249" s="6">
        <v>40</v>
      </c>
      <c r="P249" s="6">
        <v>64</v>
      </c>
      <c r="Q249" s="6">
        <v>50</v>
      </c>
      <c r="R249" s="6">
        <v>57</v>
      </c>
      <c r="S249" s="6">
        <v>297</v>
      </c>
      <c r="T249" s="6">
        <v>12.4</v>
      </c>
      <c r="U249" s="6">
        <v>11.899999999999999</v>
      </c>
      <c r="V249" s="6">
        <v>11.200000000000001</v>
      </c>
      <c r="W249" s="6">
        <v>10.1</v>
      </c>
      <c r="X249" s="6">
        <v>9.9</v>
      </c>
      <c r="Y249" s="6">
        <v>7.3</v>
      </c>
      <c r="Z249" s="6">
        <v>62.8</v>
      </c>
      <c r="AA249" s="6">
        <v>1179</v>
      </c>
      <c r="AB249" s="6">
        <v>735</v>
      </c>
      <c r="AC249" s="6">
        <v>540</v>
      </c>
      <c r="AD249" s="6">
        <v>703</v>
      </c>
      <c r="AE249" s="6">
        <v>548</v>
      </c>
      <c r="AF249" s="6">
        <v>547</v>
      </c>
      <c r="AG249" s="6">
        <v>4252</v>
      </c>
      <c r="AH249" s="6" t="s">
        <v>136</v>
      </c>
      <c r="AI249" s="7" t="s">
        <v>138</v>
      </c>
    </row>
    <row r="250" spans="1:35" x14ac:dyDescent="0.2">
      <c r="A250" s="5" t="s">
        <v>151</v>
      </c>
      <c r="B250" s="6" t="s">
        <v>85</v>
      </c>
      <c r="C250" s="6" t="s">
        <v>170</v>
      </c>
      <c r="D250" s="6" t="s">
        <v>203</v>
      </c>
      <c r="E250" s="6" t="s">
        <v>2</v>
      </c>
      <c r="F250" s="6">
        <v>2311</v>
      </c>
      <c r="G250" s="6">
        <v>1523</v>
      </c>
      <c r="H250" s="6">
        <v>1584</v>
      </c>
      <c r="I250" s="6">
        <v>1332</v>
      </c>
      <c r="J250" s="6">
        <v>1586</v>
      </c>
      <c r="K250" s="6">
        <v>1729</v>
      </c>
      <c r="L250" s="6">
        <v>10065</v>
      </c>
      <c r="M250" s="6">
        <v>74</v>
      </c>
      <c r="N250" s="6">
        <v>94</v>
      </c>
      <c r="O250" s="6">
        <v>125</v>
      </c>
      <c r="P250" s="6">
        <v>81</v>
      </c>
      <c r="Q250" s="6">
        <v>112</v>
      </c>
      <c r="R250" s="6">
        <v>94</v>
      </c>
      <c r="S250" s="6">
        <v>580</v>
      </c>
      <c r="T250" s="6">
        <v>27.3</v>
      </c>
      <c r="U250" s="6">
        <v>19.799999999999997</v>
      </c>
      <c r="V250" s="6">
        <v>23.1</v>
      </c>
      <c r="W250" s="6">
        <v>22.8</v>
      </c>
      <c r="X250" s="6">
        <v>16.399999999999999</v>
      </c>
      <c r="Y250" s="6">
        <v>65.400000000000006</v>
      </c>
      <c r="Z250" s="6">
        <v>174.79999999999998</v>
      </c>
      <c r="AA250" s="6">
        <v>1323</v>
      </c>
      <c r="AB250" s="6">
        <v>759</v>
      </c>
      <c r="AC250" s="6">
        <v>715</v>
      </c>
      <c r="AD250" s="6">
        <v>430</v>
      </c>
      <c r="AE250" s="6">
        <v>712</v>
      </c>
      <c r="AF250" s="6">
        <v>824</v>
      </c>
      <c r="AG250" s="6">
        <v>4763</v>
      </c>
      <c r="AH250" s="6" t="s">
        <v>136</v>
      </c>
      <c r="AI250" s="7" t="s">
        <v>138</v>
      </c>
    </row>
    <row r="251" spans="1:35" x14ac:dyDescent="0.2">
      <c r="A251" s="5" t="s">
        <v>152</v>
      </c>
      <c r="B251" s="6" t="s">
        <v>85</v>
      </c>
      <c r="C251" s="6" t="s">
        <v>170</v>
      </c>
      <c r="D251" s="6" t="s">
        <v>203</v>
      </c>
      <c r="E251" s="6" t="s">
        <v>2</v>
      </c>
      <c r="F251" s="6">
        <v>1812</v>
      </c>
      <c r="G251" s="6">
        <v>1548</v>
      </c>
      <c r="H251" s="6">
        <v>1380</v>
      </c>
      <c r="I251" s="6">
        <v>1729</v>
      </c>
      <c r="J251" s="6">
        <v>1425</v>
      </c>
      <c r="K251" s="6">
        <v>1543</v>
      </c>
      <c r="L251" s="6">
        <v>9437</v>
      </c>
      <c r="M251" s="6">
        <v>35</v>
      </c>
      <c r="N251" s="6">
        <v>55</v>
      </c>
      <c r="O251" s="6">
        <v>59</v>
      </c>
      <c r="P251" s="6">
        <v>63</v>
      </c>
      <c r="Q251" s="6">
        <v>73</v>
      </c>
      <c r="R251" s="6">
        <v>81</v>
      </c>
      <c r="S251" s="6">
        <v>366</v>
      </c>
      <c r="T251" s="6">
        <v>13.8</v>
      </c>
      <c r="U251" s="6">
        <v>19.8</v>
      </c>
      <c r="V251" s="6">
        <v>6.7</v>
      </c>
      <c r="W251" s="6">
        <v>25.700000000000003</v>
      </c>
      <c r="X251" s="6">
        <v>6.9</v>
      </c>
      <c r="Y251" s="6">
        <v>14</v>
      </c>
      <c r="Z251" s="6">
        <v>86.9</v>
      </c>
      <c r="AA251" s="6">
        <v>1077</v>
      </c>
      <c r="AB251" s="6">
        <v>777</v>
      </c>
      <c r="AC251" s="6">
        <v>555</v>
      </c>
      <c r="AD251" s="6">
        <v>699</v>
      </c>
      <c r="AE251" s="6">
        <v>591</v>
      </c>
      <c r="AF251" s="6">
        <v>638</v>
      </c>
      <c r="AG251" s="6">
        <v>4337</v>
      </c>
      <c r="AH251" s="6" t="s">
        <v>136</v>
      </c>
      <c r="AI251" s="7" t="s">
        <v>138</v>
      </c>
    </row>
    <row r="252" spans="1:35" x14ac:dyDescent="0.2">
      <c r="A252" s="5" t="s">
        <v>153</v>
      </c>
      <c r="B252" s="6" t="s">
        <v>1</v>
      </c>
      <c r="C252" s="6" t="s">
        <v>170</v>
      </c>
      <c r="D252" s="6" t="s">
        <v>203</v>
      </c>
      <c r="E252" s="6" t="s">
        <v>2</v>
      </c>
      <c r="F252" s="6">
        <v>1314</v>
      </c>
      <c r="G252" s="6">
        <v>1141</v>
      </c>
      <c r="H252" s="6">
        <v>1065</v>
      </c>
      <c r="I252" s="6">
        <v>1324</v>
      </c>
      <c r="J252" s="6">
        <v>1261</v>
      </c>
      <c r="K252" s="6">
        <v>693</v>
      </c>
      <c r="L252" s="6">
        <v>6798</v>
      </c>
      <c r="M252" s="6">
        <v>14</v>
      </c>
      <c r="N252" s="6">
        <v>47</v>
      </c>
      <c r="O252" s="6">
        <v>32</v>
      </c>
      <c r="P252" s="6">
        <v>55</v>
      </c>
      <c r="Q252" s="6">
        <v>37</v>
      </c>
      <c r="R252" s="6">
        <v>26</v>
      </c>
      <c r="S252" s="6">
        <v>211</v>
      </c>
      <c r="T252" s="6">
        <v>6.2</v>
      </c>
      <c r="U252" s="6">
        <v>4.9000000000000004</v>
      </c>
      <c r="V252" s="6">
        <v>10.1</v>
      </c>
      <c r="W252" s="6">
        <v>25.4</v>
      </c>
      <c r="X252" s="6">
        <v>25.200000000000003</v>
      </c>
      <c r="Y252" s="6">
        <v>3.9</v>
      </c>
      <c r="Z252" s="6">
        <v>75.7</v>
      </c>
      <c r="AA252" s="6">
        <v>493</v>
      </c>
      <c r="AB252" s="6">
        <v>331</v>
      </c>
      <c r="AC252" s="6">
        <v>288</v>
      </c>
      <c r="AD252" s="6">
        <v>364</v>
      </c>
      <c r="AE252" s="6">
        <v>354</v>
      </c>
      <c r="AF252" s="6">
        <v>91</v>
      </c>
      <c r="AG252" s="6">
        <v>1921</v>
      </c>
      <c r="AH252" s="6" t="s">
        <v>136</v>
      </c>
      <c r="AI252" s="7" t="s">
        <v>138</v>
      </c>
    </row>
    <row r="253" spans="1:35" x14ac:dyDescent="0.2">
      <c r="A253" s="5" t="s">
        <v>154</v>
      </c>
      <c r="B253" s="6" t="s">
        <v>1</v>
      </c>
      <c r="C253" s="6" t="s">
        <v>170</v>
      </c>
      <c r="D253" s="6" t="s">
        <v>203</v>
      </c>
      <c r="E253" s="6" t="s">
        <v>2</v>
      </c>
      <c r="F253" s="6">
        <v>1203</v>
      </c>
      <c r="G253" s="6">
        <v>1438</v>
      </c>
      <c r="H253" s="6">
        <v>1444</v>
      </c>
      <c r="I253" s="6">
        <v>955</v>
      </c>
      <c r="J253" s="6">
        <v>1361</v>
      </c>
      <c r="K253" s="6">
        <v>932</v>
      </c>
      <c r="L253" s="6">
        <v>7333</v>
      </c>
      <c r="M253" s="6">
        <v>12</v>
      </c>
      <c r="N253" s="6">
        <v>52</v>
      </c>
      <c r="O253" s="6">
        <v>67</v>
      </c>
      <c r="P253" s="6">
        <v>42</v>
      </c>
      <c r="Q253" s="6">
        <v>67</v>
      </c>
      <c r="R253" s="6">
        <v>54</v>
      </c>
      <c r="S253" s="6">
        <v>294</v>
      </c>
      <c r="T253" s="6">
        <v>10.399999999999999</v>
      </c>
      <c r="U253" s="6">
        <v>65.8</v>
      </c>
      <c r="V253" s="6">
        <v>51.4</v>
      </c>
      <c r="W253" s="6">
        <v>21.4</v>
      </c>
      <c r="X253" s="6">
        <v>25.099999999999998</v>
      </c>
      <c r="Y253" s="6">
        <v>23.2</v>
      </c>
      <c r="Z253" s="6">
        <v>197.29999999999998</v>
      </c>
      <c r="AA253" s="6">
        <v>785</v>
      </c>
      <c r="AB253" s="6">
        <v>649</v>
      </c>
      <c r="AC253" s="6">
        <v>627</v>
      </c>
      <c r="AD253" s="6">
        <v>388</v>
      </c>
      <c r="AE253" s="6">
        <v>759</v>
      </c>
      <c r="AF253" s="6">
        <v>416</v>
      </c>
      <c r="AG253" s="6">
        <v>3624</v>
      </c>
      <c r="AH253" s="6" t="s">
        <v>136</v>
      </c>
      <c r="AI253" s="7" t="s">
        <v>138</v>
      </c>
    </row>
    <row r="254" spans="1:35" x14ac:dyDescent="0.2">
      <c r="A254" s="5" t="s">
        <v>155</v>
      </c>
      <c r="B254" s="6" t="s">
        <v>1</v>
      </c>
      <c r="C254" s="6" t="s">
        <v>170</v>
      </c>
      <c r="D254" s="6" t="s">
        <v>203</v>
      </c>
      <c r="E254" s="6" t="s">
        <v>2</v>
      </c>
      <c r="F254" s="6">
        <v>731</v>
      </c>
      <c r="G254" s="6">
        <v>1091</v>
      </c>
      <c r="H254" s="6">
        <v>1146</v>
      </c>
      <c r="I254" s="6">
        <v>1016</v>
      </c>
      <c r="J254" s="6">
        <v>1030</v>
      </c>
      <c r="K254" s="6">
        <v>821</v>
      </c>
      <c r="L254" s="6">
        <v>5835</v>
      </c>
      <c r="M254" s="6">
        <v>1</v>
      </c>
      <c r="N254" s="6">
        <v>42</v>
      </c>
      <c r="O254" s="6">
        <v>31</v>
      </c>
      <c r="P254" s="6">
        <v>38</v>
      </c>
      <c r="Q254" s="6">
        <v>42</v>
      </c>
      <c r="R254" s="6">
        <v>23</v>
      </c>
      <c r="S254" s="6">
        <v>177</v>
      </c>
      <c r="T254" s="6">
        <v>1.3</v>
      </c>
      <c r="U254" s="6">
        <v>8.4</v>
      </c>
      <c r="V254" s="6">
        <v>6.9</v>
      </c>
      <c r="W254" s="6">
        <v>5.6000000000000005</v>
      </c>
      <c r="X254" s="6">
        <v>31.300000000000004</v>
      </c>
      <c r="Y254" s="6">
        <v>1.4</v>
      </c>
      <c r="Z254" s="6">
        <v>54.900000000000006</v>
      </c>
      <c r="AA254" s="6">
        <v>356</v>
      </c>
      <c r="AB254" s="6">
        <v>537</v>
      </c>
      <c r="AC254" s="6">
        <v>404</v>
      </c>
      <c r="AD254" s="6">
        <v>336</v>
      </c>
      <c r="AE254" s="6">
        <v>307</v>
      </c>
      <c r="AF254" s="6">
        <v>253</v>
      </c>
      <c r="AG254" s="6">
        <v>2193</v>
      </c>
      <c r="AH254" s="6" t="s">
        <v>136</v>
      </c>
      <c r="AI254" s="7" t="s">
        <v>138</v>
      </c>
    </row>
    <row r="255" spans="1:35" x14ac:dyDescent="0.2">
      <c r="A255" s="5" t="s">
        <v>156</v>
      </c>
      <c r="B255" s="6" t="s">
        <v>1</v>
      </c>
      <c r="C255" s="6" t="s">
        <v>170</v>
      </c>
      <c r="D255" s="6" t="s">
        <v>203</v>
      </c>
      <c r="E255" s="6" t="s">
        <v>2</v>
      </c>
      <c r="F255" s="6">
        <v>1522</v>
      </c>
      <c r="G255" s="6">
        <v>1469</v>
      </c>
      <c r="H255" s="6">
        <v>1154</v>
      </c>
      <c r="I255" s="6">
        <v>1092</v>
      </c>
      <c r="J255" s="6">
        <v>1220</v>
      </c>
      <c r="K255" s="6">
        <v>854</v>
      </c>
      <c r="L255" s="6">
        <v>7311</v>
      </c>
      <c r="M255" s="6">
        <v>48</v>
      </c>
      <c r="N255" s="6">
        <v>91</v>
      </c>
      <c r="O255" s="6">
        <v>68</v>
      </c>
      <c r="P255" s="6">
        <v>68</v>
      </c>
      <c r="Q255" s="6">
        <v>67</v>
      </c>
      <c r="R255" s="6">
        <v>47</v>
      </c>
      <c r="S255" s="6">
        <v>389</v>
      </c>
      <c r="T255" s="6">
        <v>20.200000000000003</v>
      </c>
      <c r="U255" s="6">
        <v>49</v>
      </c>
      <c r="V255" s="6">
        <v>32.9</v>
      </c>
      <c r="W255" s="6">
        <v>25.299999999999997</v>
      </c>
      <c r="X255" s="6">
        <v>14.3</v>
      </c>
      <c r="Y255" s="6">
        <v>9.8000000000000007</v>
      </c>
      <c r="Z255" s="6">
        <v>151.50000000000003</v>
      </c>
      <c r="AA255" s="6">
        <v>801</v>
      </c>
      <c r="AB255" s="6">
        <v>617</v>
      </c>
      <c r="AC255" s="6">
        <v>463</v>
      </c>
      <c r="AD255" s="6">
        <v>396</v>
      </c>
      <c r="AE255" s="6">
        <v>470</v>
      </c>
      <c r="AF255" s="6">
        <v>228</v>
      </c>
      <c r="AG255" s="6">
        <v>2975</v>
      </c>
      <c r="AH255" s="6" t="s">
        <v>136</v>
      </c>
      <c r="AI255" s="7" t="s">
        <v>138</v>
      </c>
    </row>
    <row r="256" spans="1:35" x14ac:dyDescent="0.2">
      <c r="A256" s="5" t="s">
        <v>157</v>
      </c>
      <c r="B256" s="6" t="s">
        <v>1</v>
      </c>
      <c r="C256" s="6" t="s">
        <v>170</v>
      </c>
      <c r="D256" s="6" t="s">
        <v>203</v>
      </c>
      <c r="E256" s="6" t="s">
        <v>2</v>
      </c>
      <c r="F256" s="6">
        <v>2193</v>
      </c>
      <c r="G256" s="6">
        <v>1869</v>
      </c>
      <c r="H256" s="6">
        <v>1873</v>
      </c>
      <c r="I256" s="6">
        <v>1678</v>
      </c>
      <c r="J256" s="6">
        <v>1538</v>
      </c>
      <c r="K256" s="6">
        <v>1773</v>
      </c>
      <c r="L256" s="6">
        <v>10924</v>
      </c>
      <c r="M256" s="6">
        <v>40</v>
      </c>
      <c r="N256" s="6">
        <v>93</v>
      </c>
      <c r="O256" s="6">
        <v>83</v>
      </c>
      <c r="P256" s="6">
        <v>88</v>
      </c>
      <c r="Q256" s="6">
        <v>92</v>
      </c>
      <c r="R256" s="6">
        <v>79</v>
      </c>
      <c r="S256" s="6">
        <v>475</v>
      </c>
      <c r="T256" s="6">
        <v>13.499999999999998</v>
      </c>
      <c r="U256" s="6">
        <v>23.700000000000003</v>
      </c>
      <c r="V256" s="6">
        <v>27.799999999999997</v>
      </c>
      <c r="W256" s="6">
        <v>29.299999999999997</v>
      </c>
      <c r="X256" s="6">
        <v>43.3</v>
      </c>
      <c r="Y256" s="6">
        <v>32.4</v>
      </c>
      <c r="Z256" s="6">
        <v>170.00000000000003</v>
      </c>
      <c r="AA256" s="6">
        <v>997</v>
      </c>
      <c r="AB256" s="6">
        <v>940</v>
      </c>
      <c r="AC256" s="6">
        <v>1082</v>
      </c>
      <c r="AD256" s="6">
        <v>729</v>
      </c>
      <c r="AE256" s="6">
        <v>708</v>
      </c>
      <c r="AF256" s="6">
        <v>809</v>
      </c>
      <c r="AG256" s="6">
        <v>5265</v>
      </c>
      <c r="AH256" s="6" t="s">
        <v>136</v>
      </c>
      <c r="AI256" s="7" t="s">
        <v>138</v>
      </c>
    </row>
    <row r="257" spans="1:35" x14ac:dyDescent="0.2">
      <c r="A257" s="5" t="s">
        <v>158</v>
      </c>
      <c r="B257" s="6" t="s">
        <v>1</v>
      </c>
      <c r="C257" s="6" t="s">
        <v>170</v>
      </c>
      <c r="D257" s="6" t="s">
        <v>203</v>
      </c>
      <c r="E257" s="6" t="s">
        <v>2</v>
      </c>
      <c r="F257" s="6">
        <v>1200</v>
      </c>
      <c r="G257" s="6">
        <v>1322</v>
      </c>
      <c r="H257" s="6">
        <v>1293</v>
      </c>
      <c r="I257" s="6">
        <v>1477</v>
      </c>
      <c r="J257" s="6">
        <v>1147</v>
      </c>
      <c r="K257" s="6">
        <v>1132</v>
      </c>
      <c r="L257" s="6">
        <v>7571</v>
      </c>
      <c r="M257" s="6">
        <v>35</v>
      </c>
      <c r="N257" s="6">
        <v>79</v>
      </c>
      <c r="O257" s="6">
        <v>61</v>
      </c>
      <c r="P257" s="6">
        <v>72</v>
      </c>
      <c r="Q257" s="6">
        <v>63</v>
      </c>
      <c r="R257" s="6">
        <v>47</v>
      </c>
      <c r="S257" s="6">
        <v>357</v>
      </c>
      <c r="T257" s="6">
        <v>20.5</v>
      </c>
      <c r="U257" s="6">
        <v>27.9</v>
      </c>
      <c r="V257" s="6">
        <v>37.6</v>
      </c>
      <c r="W257" s="6">
        <v>28.699999999999996</v>
      </c>
      <c r="X257" s="6">
        <v>12.7</v>
      </c>
      <c r="Y257" s="6">
        <v>28.4</v>
      </c>
      <c r="Z257" s="6">
        <v>155.80000000000001</v>
      </c>
      <c r="AA257" s="6">
        <v>508</v>
      </c>
      <c r="AB257" s="6">
        <v>463</v>
      </c>
      <c r="AC257" s="6">
        <v>439</v>
      </c>
      <c r="AD257" s="6">
        <v>659</v>
      </c>
      <c r="AE257" s="6">
        <v>406</v>
      </c>
      <c r="AF257" s="6">
        <v>426</v>
      </c>
      <c r="AG257" s="6">
        <v>2901</v>
      </c>
      <c r="AH257" s="6" t="s">
        <v>136</v>
      </c>
      <c r="AI257" s="7" t="s">
        <v>138</v>
      </c>
    </row>
    <row r="258" spans="1:35" x14ac:dyDescent="0.2">
      <c r="A258" s="5" t="s">
        <v>159</v>
      </c>
      <c r="B258" s="6" t="s">
        <v>1</v>
      </c>
      <c r="C258" s="6" t="s">
        <v>170</v>
      </c>
      <c r="D258" s="6" t="s">
        <v>203</v>
      </c>
      <c r="E258" s="6" t="s">
        <v>2</v>
      </c>
      <c r="F258" s="6">
        <v>1491</v>
      </c>
      <c r="G258" s="6">
        <v>1526</v>
      </c>
      <c r="H258" s="6">
        <v>1281</v>
      </c>
      <c r="I258" s="6">
        <v>1027</v>
      </c>
      <c r="J258" s="6">
        <v>1236</v>
      </c>
      <c r="K258" s="6">
        <v>1101</v>
      </c>
      <c r="L258" s="6">
        <v>7662</v>
      </c>
      <c r="M258" s="6">
        <v>43</v>
      </c>
      <c r="N258" s="6">
        <v>67</v>
      </c>
      <c r="O258" s="6">
        <v>58</v>
      </c>
      <c r="P258" s="6">
        <v>44</v>
      </c>
      <c r="Q258" s="6">
        <v>51</v>
      </c>
      <c r="R258" s="6">
        <v>48</v>
      </c>
      <c r="S258" s="6">
        <v>311</v>
      </c>
      <c r="T258" s="6">
        <v>6.1</v>
      </c>
      <c r="U258" s="6">
        <v>16.8</v>
      </c>
      <c r="V258" s="6">
        <v>14.9</v>
      </c>
      <c r="W258" s="6">
        <v>14.700000000000001</v>
      </c>
      <c r="X258" s="6">
        <v>6.8000000000000007</v>
      </c>
      <c r="Y258" s="6">
        <v>12.3</v>
      </c>
      <c r="Z258" s="6">
        <v>71.599999999999994</v>
      </c>
      <c r="AA258" s="6">
        <v>742</v>
      </c>
      <c r="AB258" s="6">
        <v>761</v>
      </c>
      <c r="AC258" s="6">
        <v>509</v>
      </c>
      <c r="AD258" s="6">
        <v>414</v>
      </c>
      <c r="AE258" s="6">
        <v>476</v>
      </c>
      <c r="AF258" s="6">
        <v>458</v>
      </c>
      <c r="AG258" s="6">
        <v>3360</v>
      </c>
      <c r="AH258" s="6" t="s">
        <v>136</v>
      </c>
      <c r="AI258" s="7" t="s">
        <v>138</v>
      </c>
    </row>
    <row r="259" spans="1:35" x14ac:dyDescent="0.2">
      <c r="A259" s="5" t="s">
        <v>111</v>
      </c>
      <c r="B259" s="6" t="s">
        <v>1</v>
      </c>
      <c r="C259" s="6" t="s">
        <v>170</v>
      </c>
      <c r="D259" s="6" t="s">
        <v>203</v>
      </c>
      <c r="E259" s="6" t="s">
        <v>2</v>
      </c>
      <c r="F259" s="6">
        <v>1464</v>
      </c>
      <c r="G259" s="6">
        <v>1617</v>
      </c>
      <c r="H259" s="6">
        <v>1474</v>
      </c>
      <c r="I259" s="6">
        <v>1569</v>
      </c>
      <c r="J259" s="6">
        <v>1346</v>
      </c>
      <c r="K259" s="6">
        <v>1223</v>
      </c>
      <c r="L259" s="6">
        <v>8693</v>
      </c>
      <c r="M259" s="6">
        <v>31</v>
      </c>
      <c r="N259" s="6">
        <v>74</v>
      </c>
      <c r="O259" s="6">
        <v>68</v>
      </c>
      <c r="P259" s="6">
        <v>69</v>
      </c>
      <c r="Q259" s="6">
        <v>63</v>
      </c>
      <c r="R259" s="6">
        <v>49</v>
      </c>
      <c r="S259" s="6">
        <v>354</v>
      </c>
      <c r="T259" s="6">
        <v>26.699999999999996</v>
      </c>
      <c r="U259" s="6">
        <v>23.9</v>
      </c>
      <c r="V259" s="6">
        <v>31.199999999999996</v>
      </c>
      <c r="W259" s="6">
        <v>14</v>
      </c>
      <c r="X259" s="6">
        <v>29.7</v>
      </c>
      <c r="Y259" s="6">
        <v>19.2</v>
      </c>
      <c r="Z259" s="6">
        <v>144.69999999999999</v>
      </c>
      <c r="AA259" s="6">
        <v>727</v>
      </c>
      <c r="AB259" s="6">
        <v>859</v>
      </c>
      <c r="AC259" s="6">
        <v>626</v>
      </c>
      <c r="AD259" s="6">
        <v>723</v>
      </c>
      <c r="AE259" s="6">
        <v>551</v>
      </c>
      <c r="AF259" s="6">
        <v>467</v>
      </c>
      <c r="AG259" s="6">
        <v>3953</v>
      </c>
      <c r="AH259" s="6" t="s">
        <v>136</v>
      </c>
      <c r="AI259" s="7" t="s">
        <v>138</v>
      </c>
    </row>
    <row r="260" spans="1:35" x14ac:dyDescent="0.2">
      <c r="A260" s="5" t="s">
        <v>160</v>
      </c>
      <c r="B260" s="6" t="s">
        <v>1</v>
      </c>
      <c r="C260" s="6" t="s">
        <v>170</v>
      </c>
      <c r="D260" s="6" t="s">
        <v>203</v>
      </c>
      <c r="E260" s="6" t="s">
        <v>2</v>
      </c>
      <c r="F260" s="6">
        <v>999</v>
      </c>
      <c r="G260" s="6">
        <v>1427</v>
      </c>
      <c r="H260" s="6">
        <v>1306</v>
      </c>
      <c r="I260" s="6">
        <v>1278</v>
      </c>
      <c r="J260" s="6">
        <v>1214</v>
      </c>
      <c r="K260" s="6">
        <v>1059</v>
      </c>
      <c r="L260" s="6">
        <v>7283</v>
      </c>
      <c r="M260" s="6">
        <v>9</v>
      </c>
      <c r="N260" s="6">
        <v>64</v>
      </c>
      <c r="O260" s="6">
        <v>44</v>
      </c>
      <c r="P260" s="6">
        <v>52</v>
      </c>
      <c r="Q260" s="6">
        <v>51</v>
      </c>
      <c r="R260" s="6">
        <v>33</v>
      </c>
      <c r="S260" s="6">
        <v>253</v>
      </c>
      <c r="T260" s="6">
        <v>5.6</v>
      </c>
      <c r="U260" s="6">
        <v>9</v>
      </c>
      <c r="V260" s="6">
        <v>17.899999999999999</v>
      </c>
      <c r="W260" s="6">
        <v>10.4</v>
      </c>
      <c r="X260" s="6">
        <v>25.2</v>
      </c>
      <c r="Y260" s="6">
        <v>9.1999999999999993</v>
      </c>
      <c r="Z260" s="6">
        <v>77.300000000000011</v>
      </c>
      <c r="AA260" s="6">
        <v>428</v>
      </c>
      <c r="AB260" s="6">
        <v>439</v>
      </c>
      <c r="AC260" s="6">
        <v>331</v>
      </c>
      <c r="AD260" s="6">
        <v>345</v>
      </c>
      <c r="AE260" s="6">
        <v>296</v>
      </c>
      <c r="AF260" s="6">
        <v>273</v>
      </c>
      <c r="AG260" s="6">
        <v>2112</v>
      </c>
      <c r="AH260" s="6" t="s">
        <v>136</v>
      </c>
      <c r="AI260" s="7" t="s">
        <v>138</v>
      </c>
    </row>
    <row r="261" spans="1:35" x14ac:dyDescent="0.2">
      <c r="A261" s="5" t="s">
        <v>161</v>
      </c>
      <c r="B261" s="6" t="s">
        <v>1</v>
      </c>
      <c r="C261" s="6" t="s">
        <v>170</v>
      </c>
      <c r="D261" s="6" t="s">
        <v>203</v>
      </c>
      <c r="E261" s="6" t="s">
        <v>2</v>
      </c>
      <c r="F261" s="6">
        <v>1943</v>
      </c>
      <c r="G261" s="6">
        <v>1352</v>
      </c>
      <c r="H261" s="6">
        <v>1329</v>
      </c>
      <c r="I261" s="6">
        <v>1523</v>
      </c>
      <c r="J261" s="6">
        <v>1383</v>
      </c>
      <c r="K261" s="6">
        <v>1176</v>
      </c>
      <c r="L261" s="6">
        <v>8706</v>
      </c>
      <c r="M261" s="6">
        <v>41</v>
      </c>
      <c r="N261" s="6">
        <v>57</v>
      </c>
      <c r="O261" s="6">
        <v>87</v>
      </c>
      <c r="P261" s="6">
        <v>123</v>
      </c>
      <c r="Q261" s="6">
        <v>120</v>
      </c>
      <c r="R261" s="6">
        <v>92</v>
      </c>
      <c r="S261" s="6">
        <v>520</v>
      </c>
      <c r="T261" s="6">
        <v>39</v>
      </c>
      <c r="U261" s="6">
        <v>75.100000000000009</v>
      </c>
      <c r="V261" s="6">
        <v>42.300000000000004</v>
      </c>
      <c r="W261" s="6">
        <v>27.2</v>
      </c>
      <c r="X261" s="6">
        <v>22.599999999999998</v>
      </c>
      <c r="Y261" s="6">
        <v>17</v>
      </c>
      <c r="Z261" s="6">
        <v>223.2</v>
      </c>
      <c r="AA261" s="6">
        <v>883</v>
      </c>
      <c r="AB261" s="6">
        <v>537</v>
      </c>
      <c r="AC261" s="6">
        <v>538</v>
      </c>
      <c r="AD261" s="6">
        <v>723</v>
      </c>
      <c r="AE261" s="6">
        <v>521</v>
      </c>
      <c r="AF261" s="6">
        <v>465</v>
      </c>
      <c r="AG261" s="6">
        <v>3667</v>
      </c>
      <c r="AH261" s="6" t="s">
        <v>136</v>
      </c>
      <c r="AI261" s="7" t="s">
        <v>138</v>
      </c>
    </row>
    <row r="262" spans="1:35" x14ac:dyDescent="0.2">
      <c r="A262" s="5" t="s">
        <v>162</v>
      </c>
      <c r="B262" s="6" t="s">
        <v>1</v>
      </c>
      <c r="C262" s="6" t="s">
        <v>170</v>
      </c>
      <c r="D262" s="6" t="s">
        <v>203</v>
      </c>
      <c r="E262" s="6" t="s">
        <v>2</v>
      </c>
      <c r="F262" s="6">
        <v>1279</v>
      </c>
      <c r="G262" s="6">
        <v>1414</v>
      </c>
      <c r="H262" s="6">
        <v>1124</v>
      </c>
      <c r="I262" s="6">
        <v>1280</v>
      </c>
      <c r="J262" s="6">
        <v>1010</v>
      </c>
      <c r="K262" s="6">
        <v>994</v>
      </c>
      <c r="L262" s="6">
        <v>7101</v>
      </c>
      <c r="M262" s="6">
        <v>16</v>
      </c>
      <c r="N262" s="6">
        <v>48</v>
      </c>
      <c r="O262" s="6">
        <v>44</v>
      </c>
      <c r="P262" s="6">
        <v>45</v>
      </c>
      <c r="Q262" s="6">
        <v>42</v>
      </c>
      <c r="R262" s="6">
        <v>37</v>
      </c>
      <c r="S262" s="6">
        <v>232</v>
      </c>
      <c r="T262" s="6">
        <v>6.6999999999999993</v>
      </c>
      <c r="U262" s="6">
        <v>23.700000000000003</v>
      </c>
      <c r="V262" s="6">
        <v>12.4</v>
      </c>
      <c r="W262" s="6">
        <v>47.5</v>
      </c>
      <c r="X262" s="6">
        <v>15.7</v>
      </c>
      <c r="Y262" s="6">
        <v>34.900000000000006</v>
      </c>
      <c r="Z262" s="6">
        <v>140.9</v>
      </c>
      <c r="AA262" s="6">
        <v>822</v>
      </c>
      <c r="AB262" s="6">
        <v>626</v>
      </c>
      <c r="AC262" s="6">
        <v>429</v>
      </c>
      <c r="AD262" s="6">
        <v>443</v>
      </c>
      <c r="AE262" s="6">
        <v>338</v>
      </c>
      <c r="AF262" s="6">
        <v>389</v>
      </c>
      <c r="AG262" s="6">
        <v>3047</v>
      </c>
      <c r="AH262" s="6" t="s">
        <v>136</v>
      </c>
      <c r="AI262" s="7" t="s">
        <v>138</v>
      </c>
    </row>
    <row r="263" spans="1:35" x14ac:dyDescent="0.2">
      <c r="A263" s="5" t="s">
        <v>163</v>
      </c>
      <c r="B263" s="6" t="s">
        <v>1</v>
      </c>
      <c r="C263" s="6" t="s">
        <v>170</v>
      </c>
      <c r="D263" s="6" t="s">
        <v>203</v>
      </c>
      <c r="E263" s="6" t="s">
        <v>2</v>
      </c>
      <c r="F263" s="6">
        <v>1636</v>
      </c>
      <c r="G263" s="6">
        <v>1302</v>
      </c>
      <c r="H263" s="6">
        <v>928</v>
      </c>
      <c r="I263" s="6">
        <v>928</v>
      </c>
      <c r="J263" s="6">
        <v>884</v>
      </c>
      <c r="K263" s="6">
        <v>853</v>
      </c>
      <c r="L263" s="6">
        <v>6531</v>
      </c>
      <c r="M263" s="6">
        <v>39</v>
      </c>
      <c r="N263" s="6">
        <v>70</v>
      </c>
      <c r="O263" s="6">
        <v>42</v>
      </c>
      <c r="P263" s="6">
        <v>51</v>
      </c>
      <c r="Q263" s="6">
        <v>32</v>
      </c>
      <c r="R263" s="6">
        <v>31</v>
      </c>
      <c r="S263" s="6">
        <v>265</v>
      </c>
      <c r="T263" s="6">
        <v>22.6</v>
      </c>
      <c r="U263" s="6">
        <v>35.5</v>
      </c>
      <c r="V263" s="6">
        <v>36.599999999999994</v>
      </c>
      <c r="W263" s="6">
        <v>14.7</v>
      </c>
      <c r="X263" s="6">
        <v>38.4</v>
      </c>
      <c r="Y263" s="6">
        <v>20.5</v>
      </c>
      <c r="Z263" s="6">
        <v>168.30000000000004</v>
      </c>
      <c r="AA263" s="6">
        <v>1106</v>
      </c>
      <c r="AB263" s="6">
        <v>821</v>
      </c>
      <c r="AC263" s="6">
        <v>432</v>
      </c>
      <c r="AD263" s="6">
        <v>457</v>
      </c>
      <c r="AE263" s="6">
        <v>437</v>
      </c>
      <c r="AF263" s="6">
        <v>547</v>
      </c>
      <c r="AG263" s="6">
        <v>3800</v>
      </c>
      <c r="AH263" s="6" t="s">
        <v>136</v>
      </c>
      <c r="AI263" s="7" t="s">
        <v>138</v>
      </c>
    </row>
    <row r="264" spans="1:35" x14ac:dyDescent="0.2">
      <c r="A264" s="5" t="s">
        <v>164</v>
      </c>
      <c r="B264" s="6" t="s">
        <v>1</v>
      </c>
      <c r="C264" s="6" t="s">
        <v>170</v>
      </c>
      <c r="D264" s="6" t="s">
        <v>203</v>
      </c>
      <c r="E264" s="6" t="s">
        <v>2</v>
      </c>
      <c r="F264" s="6">
        <v>1861</v>
      </c>
      <c r="G264" s="6">
        <v>1664</v>
      </c>
      <c r="H264" s="6">
        <v>1346</v>
      </c>
      <c r="I264" s="6">
        <v>1460</v>
      </c>
      <c r="J264" s="6">
        <v>1239</v>
      </c>
      <c r="K264" s="6">
        <v>1098</v>
      </c>
      <c r="L264" s="6">
        <v>8668</v>
      </c>
      <c r="M264" s="6">
        <v>93</v>
      </c>
      <c r="N264" s="6">
        <v>106</v>
      </c>
      <c r="O264" s="6">
        <v>67</v>
      </c>
      <c r="P264" s="6">
        <v>103</v>
      </c>
      <c r="Q264" s="6">
        <v>64</v>
      </c>
      <c r="R264" s="6">
        <v>61</v>
      </c>
      <c r="S264" s="6">
        <v>494</v>
      </c>
      <c r="T264" s="6">
        <v>14.8</v>
      </c>
      <c r="U264" s="6">
        <v>18.5</v>
      </c>
      <c r="V264" s="6">
        <v>36.400000000000006</v>
      </c>
      <c r="W264" s="6">
        <v>14</v>
      </c>
      <c r="X264" s="6">
        <v>19.2</v>
      </c>
      <c r="Y264" s="6">
        <v>14.600000000000001</v>
      </c>
      <c r="Z264" s="6">
        <v>117.49999999999999</v>
      </c>
      <c r="AA264" s="6">
        <v>1177</v>
      </c>
      <c r="AB264" s="6">
        <v>840</v>
      </c>
      <c r="AC264" s="6">
        <v>465</v>
      </c>
      <c r="AD264" s="6">
        <v>802</v>
      </c>
      <c r="AE264" s="6">
        <v>544</v>
      </c>
      <c r="AF264" s="6">
        <v>494</v>
      </c>
      <c r="AG264" s="6">
        <v>4322</v>
      </c>
      <c r="AH264" s="6" t="s">
        <v>136</v>
      </c>
      <c r="AI264" s="7" t="s">
        <v>138</v>
      </c>
    </row>
    <row r="265" spans="1:35" x14ac:dyDescent="0.2">
      <c r="A265" s="5" t="s">
        <v>165</v>
      </c>
      <c r="B265" s="6" t="s">
        <v>1</v>
      </c>
      <c r="C265" s="6" t="s">
        <v>170</v>
      </c>
      <c r="D265" s="6" t="s">
        <v>203</v>
      </c>
      <c r="E265" s="6" t="s">
        <v>2</v>
      </c>
      <c r="F265" s="6">
        <v>1694</v>
      </c>
      <c r="G265" s="6">
        <v>1521</v>
      </c>
      <c r="H265" s="6">
        <v>1561</v>
      </c>
      <c r="I265" s="6">
        <v>1480</v>
      </c>
      <c r="J265" s="6">
        <v>1560</v>
      </c>
      <c r="K265" s="6">
        <v>1478</v>
      </c>
      <c r="L265" s="6">
        <v>9294</v>
      </c>
      <c r="M265" s="6">
        <v>54</v>
      </c>
      <c r="N265" s="6">
        <v>93</v>
      </c>
      <c r="O265" s="6">
        <v>119</v>
      </c>
      <c r="P265" s="6">
        <v>90</v>
      </c>
      <c r="Q265" s="6">
        <v>134</v>
      </c>
      <c r="R265" s="6">
        <v>141</v>
      </c>
      <c r="S265" s="6">
        <v>631</v>
      </c>
      <c r="T265" s="6">
        <v>14.4</v>
      </c>
      <c r="U265" s="6">
        <v>10.600000000000001</v>
      </c>
      <c r="V265" s="6">
        <v>11.7</v>
      </c>
      <c r="W265" s="6">
        <v>7.9</v>
      </c>
      <c r="X265" s="6">
        <v>12.299999999999999</v>
      </c>
      <c r="Y265" s="6">
        <v>25</v>
      </c>
      <c r="Z265" s="6">
        <v>81.900000000000006</v>
      </c>
      <c r="AA265" s="6">
        <v>904</v>
      </c>
      <c r="AB265" s="6">
        <v>584</v>
      </c>
      <c r="AC265" s="6">
        <v>656</v>
      </c>
      <c r="AD265" s="6">
        <v>706</v>
      </c>
      <c r="AE265" s="6">
        <v>601</v>
      </c>
      <c r="AF265" s="6">
        <v>595</v>
      </c>
      <c r="AG265" s="6">
        <v>4046</v>
      </c>
      <c r="AH265" s="6" t="s">
        <v>136</v>
      </c>
      <c r="AI265" s="7" t="s">
        <v>138</v>
      </c>
    </row>
    <row r="266" spans="1:35" x14ac:dyDescent="0.2">
      <c r="A266" s="5" t="s">
        <v>166</v>
      </c>
      <c r="B266" s="6" t="s">
        <v>1</v>
      </c>
      <c r="C266" s="6" t="s">
        <v>170</v>
      </c>
      <c r="D266" s="6" t="s">
        <v>203</v>
      </c>
      <c r="E266" s="6" t="s">
        <v>2</v>
      </c>
      <c r="F266" s="6">
        <v>1883</v>
      </c>
      <c r="G266" s="6">
        <v>1622</v>
      </c>
      <c r="H266" s="6">
        <v>1590</v>
      </c>
      <c r="I266" s="6">
        <v>1400</v>
      </c>
      <c r="J266" s="6">
        <v>1460</v>
      </c>
      <c r="K266" s="6">
        <v>1380</v>
      </c>
      <c r="L266" s="6">
        <v>9335</v>
      </c>
      <c r="M266" s="6">
        <v>27</v>
      </c>
      <c r="N266" s="6">
        <v>56</v>
      </c>
      <c r="O266" s="6">
        <v>59</v>
      </c>
      <c r="P266" s="6">
        <v>48</v>
      </c>
      <c r="Q266" s="6">
        <v>85</v>
      </c>
      <c r="R266" s="6">
        <v>51</v>
      </c>
      <c r="S266" s="6">
        <v>326</v>
      </c>
      <c r="T266" s="6">
        <v>23.5</v>
      </c>
      <c r="U266" s="6">
        <v>17.5</v>
      </c>
      <c r="V266" s="6">
        <v>23.6</v>
      </c>
      <c r="W266" s="6">
        <v>18.899999999999999</v>
      </c>
      <c r="X266" s="6">
        <v>28.2</v>
      </c>
      <c r="Y266" s="6">
        <v>14.8</v>
      </c>
      <c r="Z266" s="6">
        <v>126.49999999999999</v>
      </c>
      <c r="AA266" s="6">
        <v>1018</v>
      </c>
      <c r="AB266" s="6">
        <v>759</v>
      </c>
      <c r="AC266" s="6">
        <v>795</v>
      </c>
      <c r="AD266" s="6">
        <v>598</v>
      </c>
      <c r="AE266" s="6">
        <v>577</v>
      </c>
      <c r="AF266" s="6">
        <v>604</v>
      </c>
      <c r="AG266" s="6">
        <v>4351</v>
      </c>
      <c r="AH266" s="6" t="s">
        <v>136</v>
      </c>
      <c r="AI266" s="7" t="s">
        <v>138</v>
      </c>
    </row>
    <row r="267" spans="1:35" x14ac:dyDescent="0.2">
      <c r="A267" s="5" t="s">
        <v>167</v>
      </c>
      <c r="B267" s="6" t="s">
        <v>1</v>
      </c>
      <c r="C267" s="6" t="s">
        <v>170</v>
      </c>
      <c r="D267" s="6" t="s">
        <v>203</v>
      </c>
      <c r="E267" s="6" t="s">
        <v>2</v>
      </c>
      <c r="F267" s="6">
        <v>1399</v>
      </c>
      <c r="G267" s="6">
        <v>1117</v>
      </c>
      <c r="H267" s="6">
        <v>943</v>
      </c>
      <c r="I267" s="6">
        <v>995</v>
      </c>
      <c r="J267" s="6">
        <v>1012</v>
      </c>
      <c r="K267" s="6">
        <v>931</v>
      </c>
      <c r="L267" s="6">
        <v>6397</v>
      </c>
      <c r="M267" s="6">
        <v>49</v>
      </c>
      <c r="N267" s="6">
        <v>59</v>
      </c>
      <c r="O267" s="6">
        <v>69</v>
      </c>
      <c r="P267" s="6">
        <v>54</v>
      </c>
      <c r="Q267" s="6">
        <v>86</v>
      </c>
      <c r="R267" s="6">
        <v>42</v>
      </c>
      <c r="S267" s="6">
        <v>359</v>
      </c>
      <c r="T267" s="6">
        <v>11.599999999999998</v>
      </c>
      <c r="U267" s="6">
        <v>26.199999999999996</v>
      </c>
      <c r="V267" s="6">
        <v>4.6999999999999993</v>
      </c>
      <c r="W267" s="6">
        <v>22.6</v>
      </c>
      <c r="X267" s="6">
        <v>13.5</v>
      </c>
      <c r="Y267" s="6">
        <v>67.099999999999994</v>
      </c>
      <c r="Z267" s="6">
        <v>145.69999999999999</v>
      </c>
      <c r="AA267" s="6">
        <v>653</v>
      </c>
      <c r="AB267" s="6">
        <v>485</v>
      </c>
      <c r="AC267" s="6">
        <v>283</v>
      </c>
      <c r="AD267" s="6">
        <v>305</v>
      </c>
      <c r="AE267" s="6">
        <v>361</v>
      </c>
      <c r="AF267" s="6">
        <v>228</v>
      </c>
      <c r="AG267" s="6">
        <v>2315</v>
      </c>
      <c r="AH267" s="6" t="s">
        <v>136</v>
      </c>
      <c r="AI267" s="7" t="s">
        <v>138</v>
      </c>
    </row>
    <row r="268" spans="1:35" x14ac:dyDescent="0.2">
      <c r="A268" s="5" t="s">
        <v>168</v>
      </c>
      <c r="B268" s="6" t="s">
        <v>1</v>
      </c>
      <c r="C268" s="6" t="s">
        <v>170</v>
      </c>
      <c r="D268" s="6" t="s">
        <v>203</v>
      </c>
      <c r="E268" s="6" t="s">
        <v>2</v>
      </c>
      <c r="F268" s="6">
        <v>1964</v>
      </c>
      <c r="G268" s="6">
        <v>1515</v>
      </c>
      <c r="H268" s="6">
        <v>1535</v>
      </c>
      <c r="I268" s="6">
        <v>1400</v>
      </c>
      <c r="J268" s="6">
        <v>1468</v>
      </c>
      <c r="K268" s="6">
        <v>1291</v>
      </c>
      <c r="L268" s="6">
        <v>9173</v>
      </c>
      <c r="M268" s="6">
        <v>72</v>
      </c>
      <c r="N268" s="6">
        <v>60</v>
      </c>
      <c r="O268" s="6">
        <v>79</v>
      </c>
      <c r="P268" s="6">
        <v>95</v>
      </c>
      <c r="Q268" s="6">
        <v>90</v>
      </c>
      <c r="R268" s="6">
        <v>51</v>
      </c>
      <c r="S268" s="6">
        <v>447</v>
      </c>
      <c r="T268" s="6">
        <v>27.9</v>
      </c>
      <c r="U268" s="6">
        <v>37.200000000000003</v>
      </c>
      <c r="V268" s="6">
        <v>28.9</v>
      </c>
      <c r="W268" s="6">
        <v>30.9</v>
      </c>
      <c r="X268" s="6">
        <v>13.799999999999999</v>
      </c>
      <c r="Y268" s="6">
        <v>10.6</v>
      </c>
      <c r="Z268" s="6">
        <v>149.30000000000001</v>
      </c>
      <c r="AA268" s="6">
        <v>1117</v>
      </c>
      <c r="AB268" s="6">
        <v>646</v>
      </c>
      <c r="AC268" s="6">
        <v>709</v>
      </c>
      <c r="AD268" s="6">
        <v>538</v>
      </c>
      <c r="AE268" s="6">
        <v>650</v>
      </c>
      <c r="AF268" s="6">
        <v>501</v>
      </c>
      <c r="AG268" s="6">
        <v>4161</v>
      </c>
      <c r="AH268" s="6" t="s">
        <v>136</v>
      </c>
      <c r="AI268" s="7" t="s">
        <v>138</v>
      </c>
    </row>
    <row r="269" spans="1:35" x14ac:dyDescent="0.2">
      <c r="A269" s="5" t="s">
        <v>169</v>
      </c>
      <c r="B269" s="6" t="s">
        <v>1</v>
      </c>
      <c r="C269" s="6" t="s">
        <v>170</v>
      </c>
      <c r="D269" s="6" t="s">
        <v>203</v>
      </c>
      <c r="E269" s="6" t="s">
        <v>2</v>
      </c>
      <c r="F269" s="6">
        <v>1744</v>
      </c>
      <c r="G269" s="6">
        <v>1464</v>
      </c>
      <c r="H269" s="6">
        <v>1336</v>
      </c>
      <c r="I269" s="6">
        <v>1624</v>
      </c>
      <c r="J269" s="6">
        <v>1252</v>
      </c>
      <c r="K269" s="6">
        <v>1395</v>
      </c>
      <c r="L269" s="6">
        <v>8815</v>
      </c>
      <c r="M269" s="6">
        <v>50</v>
      </c>
      <c r="N269" s="6">
        <v>82</v>
      </c>
      <c r="O269" s="6">
        <v>67</v>
      </c>
      <c r="P269" s="6">
        <v>74</v>
      </c>
      <c r="Q269" s="6">
        <v>104</v>
      </c>
      <c r="R269" s="6">
        <v>88</v>
      </c>
      <c r="S269" s="6">
        <v>465</v>
      </c>
      <c r="T269" s="6">
        <v>19.700000000000003</v>
      </c>
      <c r="U269" s="6">
        <v>21.5</v>
      </c>
      <c r="V269" s="6">
        <v>28.4</v>
      </c>
      <c r="W269" s="6">
        <v>20.999999999999996</v>
      </c>
      <c r="X269" s="6">
        <v>13.9</v>
      </c>
      <c r="Y269" s="6">
        <v>7.6999999999999993</v>
      </c>
      <c r="Z269" s="6">
        <v>112.2</v>
      </c>
      <c r="AA269" s="6">
        <v>811</v>
      </c>
      <c r="AB269" s="6">
        <v>599</v>
      </c>
      <c r="AC269" s="6">
        <v>477</v>
      </c>
      <c r="AD269" s="6">
        <v>608</v>
      </c>
      <c r="AE269" s="6">
        <v>522</v>
      </c>
      <c r="AF269" s="6">
        <v>638</v>
      </c>
      <c r="AG269" s="6">
        <v>3655</v>
      </c>
      <c r="AH269" s="6" t="s">
        <v>136</v>
      </c>
      <c r="AI269" s="7" t="s">
        <v>138</v>
      </c>
    </row>
    <row r="270" spans="1:35" x14ac:dyDescent="0.2">
      <c r="A270" s="57" t="s">
        <v>171</v>
      </c>
      <c r="B270" s="58"/>
      <c r="C270" s="58"/>
      <c r="D270" s="6"/>
      <c r="E270" s="8"/>
      <c r="F270" s="6">
        <f>AVERAGE(F238:F269)</f>
        <v>1609.40625</v>
      </c>
      <c r="G270" s="6">
        <f t="shared" ref="G270:Z270" si="54">AVERAGE(G238:G269)</f>
        <v>1458.65625</v>
      </c>
      <c r="H270" s="6">
        <f t="shared" si="54"/>
        <v>1326.03125</v>
      </c>
      <c r="I270" s="6">
        <f t="shared" si="54"/>
        <v>1325.53125</v>
      </c>
      <c r="J270" s="6">
        <f t="shared" si="54"/>
        <v>1262.125</v>
      </c>
      <c r="K270" s="6">
        <f t="shared" si="54"/>
        <v>1176.78125</v>
      </c>
      <c r="L270" s="6">
        <f t="shared" si="54"/>
        <v>8158.53125</v>
      </c>
      <c r="M270" s="6">
        <f t="shared" si="54"/>
        <v>38.8125</v>
      </c>
      <c r="N270" s="6">
        <f t="shared" si="54"/>
        <v>65.4375</v>
      </c>
      <c r="O270" s="6">
        <f t="shared" si="54"/>
        <v>65.34375</v>
      </c>
      <c r="P270" s="6">
        <f t="shared" si="54"/>
        <v>68.03125</v>
      </c>
      <c r="Q270" s="6">
        <f t="shared" si="54"/>
        <v>71.03125</v>
      </c>
      <c r="R270" s="6">
        <f t="shared" si="54"/>
        <v>59.875</v>
      </c>
      <c r="S270" s="6">
        <f t="shared" si="54"/>
        <v>368.53125</v>
      </c>
      <c r="T270" s="6">
        <f t="shared" si="54"/>
        <v>16.425000000000001</v>
      </c>
      <c r="U270" s="6">
        <f t="shared" si="54"/>
        <v>25.553125000000005</v>
      </c>
      <c r="V270" s="6">
        <f t="shared" si="54"/>
        <v>21.7</v>
      </c>
      <c r="W270" s="6">
        <f t="shared" si="54"/>
        <v>21.068749999999998</v>
      </c>
      <c r="X270" s="6">
        <f t="shared" si="54"/>
        <v>19.690625000000001</v>
      </c>
      <c r="Y270" s="6">
        <f t="shared" si="54"/>
        <v>19.393750000000001</v>
      </c>
      <c r="Z270" s="6">
        <f t="shared" si="54"/>
        <v>123.83125000000001</v>
      </c>
      <c r="AA270" s="6">
        <f t="shared" ref="AA270:AG270" si="55">AVERAGE(AA238:AA269)</f>
        <v>887.09375</v>
      </c>
      <c r="AB270" s="6">
        <f t="shared" si="55"/>
        <v>642.25</v>
      </c>
      <c r="AC270" s="6">
        <f t="shared" si="55"/>
        <v>530.09375</v>
      </c>
      <c r="AD270" s="6">
        <f t="shared" si="55"/>
        <v>537.40625</v>
      </c>
      <c r="AE270" s="6">
        <f t="shared" si="55"/>
        <v>515.75</v>
      </c>
      <c r="AF270" s="6">
        <f t="shared" si="55"/>
        <v>483.90625</v>
      </c>
      <c r="AG270" s="6">
        <f t="shared" si="55"/>
        <v>3596.5</v>
      </c>
      <c r="AH270" s="6"/>
      <c r="AI270" s="7"/>
    </row>
    <row r="271" spans="1:35" ht="15" thickBot="1" x14ac:dyDescent="0.25">
      <c r="A271" s="59" t="s">
        <v>172</v>
      </c>
      <c r="B271" s="60"/>
      <c r="C271" s="60"/>
      <c r="D271" s="10"/>
      <c r="E271" s="9"/>
      <c r="F271" s="10">
        <f>STDEV(F238:F269)/SQRT(32)</f>
        <v>75.926798620381192</v>
      </c>
      <c r="G271" s="10">
        <f t="shared" ref="G271:Z271" si="56">STDEV(G238:G269)/SQRT(32)</f>
        <v>37.013255291696595</v>
      </c>
      <c r="H271" s="10">
        <f t="shared" si="56"/>
        <v>35.945424704789076</v>
      </c>
      <c r="I271" s="10">
        <f t="shared" si="56"/>
        <v>37.136626135878963</v>
      </c>
      <c r="J271" s="10">
        <f t="shared" si="56"/>
        <v>33.469586278368617</v>
      </c>
      <c r="K271" s="10">
        <f t="shared" si="56"/>
        <v>45.777924986598386</v>
      </c>
      <c r="L271" s="10">
        <f t="shared" si="56"/>
        <v>206.84544050769057</v>
      </c>
      <c r="M271" s="10">
        <f t="shared" si="56"/>
        <v>3.6926904421590634</v>
      </c>
      <c r="N271" s="10">
        <f t="shared" si="56"/>
        <v>3.3251053524420406</v>
      </c>
      <c r="O271" s="10">
        <f t="shared" si="56"/>
        <v>3.9176527120429419</v>
      </c>
      <c r="P271" s="10">
        <f t="shared" si="56"/>
        <v>3.7552340824658192</v>
      </c>
      <c r="Q271" s="10">
        <f t="shared" si="56"/>
        <v>5.5298829639295315</v>
      </c>
      <c r="R271" s="10">
        <f t="shared" si="56"/>
        <v>4.6289216155148534</v>
      </c>
      <c r="S271" s="10">
        <f t="shared" si="56"/>
        <v>20.631852936533789</v>
      </c>
      <c r="T271" s="10">
        <f t="shared" si="56"/>
        <v>1.6757039926454009</v>
      </c>
      <c r="U271" s="10">
        <f t="shared" si="56"/>
        <v>3.1787664488906282</v>
      </c>
      <c r="V271" s="10">
        <f t="shared" si="56"/>
        <v>2.0169843347065473</v>
      </c>
      <c r="W271" s="10">
        <f t="shared" si="56"/>
        <v>2.3128255546778638</v>
      </c>
      <c r="X271" s="10">
        <f t="shared" si="56"/>
        <v>2.5207060237891556</v>
      </c>
      <c r="Y271" s="10">
        <f t="shared" si="56"/>
        <v>2.8295564791945056</v>
      </c>
      <c r="Z271" s="10">
        <f t="shared" si="56"/>
        <v>9.7654173365017112</v>
      </c>
      <c r="AA271" s="10">
        <f t="shared" ref="AA271:AG271" si="57">STDEV(AA238:AA269)/SQRT(32)</f>
        <v>50.679244323406522</v>
      </c>
      <c r="AB271" s="10">
        <f t="shared" si="57"/>
        <v>28.134469731928025</v>
      </c>
      <c r="AC271" s="10">
        <f t="shared" si="57"/>
        <v>28.312639637731561</v>
      </c>
      <c r="AD271" s="10">
        <f t="shared" si="57"/>
        <v>25.114450095087271</v>
      </c>
      <c r="AE271" s="10">
        <f t="shared" si="57"/>
        <v>23.045143285131857</v>
      </c>
      <c r="AF271" s="10">
        <f t="shared" si="57"/>
        <v>29.347691815012499</v>
      </c>
      <c r="AG271" s="10">
        <f t="shared" si="57"/>
        <v>143.93788562902691</v>
      </c>
      <c r="AH271" s="10"/>
      <c r="AI271" s="34"/>
    </row>
    <row r="272" spans="1:35" ht="15" thickBot="1" x14ac:dyDescent="0.25"/>
    <row r="273" spans="1:35" x14ac:dyDescent="0.2">
      <c r="A273" s="2" t="str">
        <f>INDEX([1]!Raw[ [        SUBJECT ID] ], 211)</f>
        <v xml:space="preserve">               A1N</v>
      </c>
      <c r="B273" s="3"/>
      <c r="C273" s="44" t="s">
        <v>229</v>
      </c>
      <c r="D273" s="3" t="s">
        <v>204</v>
      </c>
      <c r="E273" s="3" t="s">
        <v>230</v>
      </c>
      <c r="F273" s="49">
        <v>2282</v>
      </c>
      <c r="G273" s="49">
        <v>850</v>
      </c>
      <c r="H273" s="49">
        <v>1181</v>
      </c>
      <c r="I273" s="49">
        <v>1168</v>
      </c>
      <c r="J273" s="49">
        <v>818</v>
      </c>
      <c r="K273" s="49">
        <v>737</v>
      </c>
      <c r="L273" s="3">
        <f>SUM(F273:K273)</f>
        <v>7036</v>
      </c>
      <c r="M273" s="49">
        <v>48</v>
      </c>
      <c r="N273" s="49">
        <v>22</v>
      </c>
      <c r="O273" s="49">
        <v>19</v>
      </c>
      <c r="P273" s="49">
        <v>26</v>
      </c>
      <c r="Q273" s="49">
        <v>17</v>
      </c>
      <c r="R273" s="49">
        <v>5</v>
      </c>
      <c r="S273" s="3">
        <f>SUM(M273:R273)</f>
        <v>137</v>
      </c>
      <c r="T273" s="49">
        <v>66.599999999999994</v>
      </c>
      <c r="U273" s="49">
        <v>103.4</v>
      </c>
      <c r="V273" s="49">
        <v>143.1</v>
      </c>
      <c r="W273" s="49">
        <v>86.1</v>
      </c>
      <c r="X273" s="49">
        <v>137.9</v>
      </c>
      <c r="Y273" s="49">
        <v>177.8</v>
      </c>
      <c r="Z273" s="3">
        <f>SUM(T273:Y273)</f>
        <v>714.90000000000009</v>
      </c>
      <c r="AA273" s="49">
        <v>1404</v>
      </c>
      <c r="AB273" s="49">
        <v>333</v>
      </c>
      <c r="AC273" s="49">
        <v>606</v>
      </c>
      <c r="AD273" s="49">
        <v>526</v>
      </c>
      <c r="AE273" s="49">
        <v>317</v>
      </c>
      <c r="AF273" s="49">
        <v>229</v>
      </c>
      <c r="AG273" s="3">
        <f>SUM(AA273:AF273)</f>
        <v>3415</v>
      </c>
      <c r="AH273" s="3" t="s">
        <v>234</v>
      </c>
      <c r="AI273" s="4" t="s">
        <v>233</v>
      </c>
    </row>
    <row r="274" spans="1:35" x14ac:dyDescent="0.2">
      <c r="A274" s="5" t="str">
        <f>INDEX([1]!Raw[ [        SUBJECT ID] ], 91)</f>
        <v xml:space="preserve">               A2R</v>
      </c>
      <c r="B274" s="6"/>
      <c r="C274" s="39" t="s">
        <v>229</v>
      </c>
      <c r="D274" s="6" t="s">
        <v>204</v>
      </c>
      <c r="E274" s="6" t="s">
        <v>230</v>
      </c>
      <c r="F274" s="50">
        <v>1869</v>
      </c>
      <c r="G274" s="50">
        <v>1846</v>
      </c>
      <c r="H274" s="50">
        <v>1510</v>
      </c>
      <c r="I274" s="50">
        <v>1101</v>
      </c>
      <c r="J274" s="50">
        <v>1519</v>
      </c>
      <c r="K274" s="50">
        <v>1147</v>
      </c>
      <c r="L274" s="6">
        <f t="shared" ref="L274:L284" si="58">SUM(F274:K274)</f>
        <v>8992</v>
      </c>
      <c r="M274" s="50">
        <v>41</v>
      </c>
      <c r="N274" s="50">
        <v>37</v>
      </c>
      <c r="O274" s="50">
        <v>47</v>
      </c>
      <c r="P274" s="50">
        <v>48</v>
      </c>
      <c r="Q274" s="50">
        <v>51</v>
      </c>
      <c r="R274" s="50">
        <v>38</v>
      </c>
      <c r="S274" s="6">
        <f t="shared" ref="S274:S284" si="59">SUM(M274:R274)</f>
        <v>262</v>
      </c>
      <c r="T274" s="50">
        <v>66.400000000000006</v>
      </c>
      <c r="U274" s="50">
        <v>111.9</v>
      </c>
      <c r="V274" s="50">
        <v>134.9</v>
      </c>
      <c r="W274" s="50">
        <v>171.9</v>
      </c>
      <c r="X274" s="50">
        <v>85.5</v>
      </c>
      <c r="Y274" s="50">
        <v>151.6</v>
      </c>
      <c r="Z274" s="6">
        <f t="shared" ref="Z274:Z284" si="60">SUM(T274:Y274)</f>
        <v>722.2</v>
      </c>
      <c r="AA274" s="50">
        <v>1191</v>
      </c>
      <c r="AB274" s="50">
        <v>821</v>
      </c>
      <c r="AC274" s="50">
        <v>601</v>
      </c>
      <c r="AD274" s="50">
        <v>310</v>
      </c>
      <c r="AE274" s="50">
        <v>632</v>
      </c>
      <c r="AF274" s="50">
        <v>465</v>
      </c>
      <c r="AG274" s="6">
        <f t="shared" ref="AG274:AG284" si="61">SUM(AA274:AF274)</f>
        <v>4020</v>
      </c>
      <c r="AH274" s="6" t="s">
        <v>234</v>
      </c>
      <c r="AI274" s="7" t="s">
        <v>233</v>
      </c>
    </row>
    <row r="275" spans="1:35" x14ac:dyDescent="0.2">
      <c r="A275" s="5" t="str">
        <f>INDEX([1]!Raw[ [        SUBJECT ID] ], 421)</f>
        <v xml:space="preserve">               A4L</v>
      </c>
      <c r="B275" s="6"/>
      <c r="C275" s="39" t="s">
        <v>229</v>
      </c>
      <c r="D275" s="6" t="s">
        <v>204</v>
      </c>
      <c r="E275" s="6" t="s">
        <v>230</v>
      </c>
      <c r="F275" s="50">
        <v>1866</v>
      </c>
      <c r="G275" s="50">
        <v>1580</v>
      </c>
      <c r="H275" s="50">
        <v>1333</v>
      </c>
      <c r="I275" s="50">
        <v>1185</v>
      </c>
      <c r="J275" s="50">
        <v>1363</v>
      </c>
      <c r="K275" s="50">
        <v>1667</v>
      </c>
      <c r="L275" s="6">
        <f t="shared" si="58"/>
        <v>8994</v>
      </c>
      <c r="M275" s="50">
        <v>64</v>
      </c>
      <c r="N275" s="50">
        <v>67</v>
      </c>
      <c r="O275" s="50">
        <v>45</v>
      </c>
      <c r="P275" s="50">
        <v>60</v>
      </c>
      <c r="Q275" s="50">
        <v>38</v>
      </c>
      <c r="R275" s="50">
        <v>63</v>
      </c>
      <c r="S275" s="6">
        <f t="shared" si="59"/>
        <v>337</v>
      </c>
      <c r="T275" s="50">
        <v>26.5</v>
      </c>
      <c r="U275" s="50">
        <v>65.5</v>
      </c>
      <c r="V275" s="50">
        <v>34.9</v>
      </c>
      <c r="W275" s="50">
        <v>47.4</v>
      </c>
      <c r="X275" s="50">
        <v>54.1</v>
      </c>
      <c r="Y275" s="50">
        <v>82.4</v>
      </c>
      <c r="Z275" s="6">
        <f t="shared" si="60"/>
        <v>310.8</v>
      </c>
      <c r="AA275" s="50">
        <v>1065</v>
      </c>
      <c r="AB275" s="50">
        <v>726</v>
      </c>
      <c r="AC275" s="50">
        <v>586</v>
      </c>
      <c r="AD275" s="50">
        <v>501</v>
      </c>
      <c r="AE275" s="50">
        <v>593</v>
      </c>
      <c r="AF275" s="50">
        <v>671</v>
      </c>
      <c r="AG275" s="6">
        <f t="shared" si="61"/>
        <v>4142</v>
      </c>
      <c r="AH275" s="6" t="s">
        <v>234</v>
      </c>
      <c r="AI275" s="7" t="s">
        <v>233</v>
      </c>
    </row>
    <row r="276" spans="1:35" x14ac:dyDescent="0.2">
      <c r="A276" s="5" t="str">
        <f>INDEX([1]!Raw[ [        SUBJECT ID] ], 361)</f>
        <v xml:space="preserve">               A4N</v>
      </c>
      <c r="B276" s="6"/>
      <c r="C276" s="39" t="s">
        <v>229</v>
      </c>
      <c r="D276" s="6" t="s">
        <v>204</v>
      </c>
      <c r="E276" s="6" t="s">
        <v>230</v>
      </c>
      <c r="F276" s="50">
        <v>1881</v>
      </c>
      <c r="G276" s="50">
        <v>1346</v>
      </c>
      <c r="H276" s="50">
        <v>985</v>
      </c>
      <c r="I276" s="50">
        <v>687</v>
      </c>
      <c r="J276" s="50">
        <v>1136</v>
      </c>
      <c r="K276" s="50">
        <v>862</v>
      </c>
      <c r="L276" s="6">
        <f t="shared" si="58"/>
        <v>6897</v>
      </c>
      <c r="M276" s="50">
        <v>86</v>
      </c>
      <c r="N276" s="50">
        <v>31</v>
      </c>
      <c r="O276" s="50">
        <v>50</v>
      </c>
      <c r="P276" s="50">
        <v>16</v>
      </c>
      <c r="Q276" s="50">
        <v>48</v>
      </c>
      <c r="R276" s="50">
        <v>16</v>
      </c>
      <c r="S276" s="6">
        <f t="shared" si="59"/>
        <v>247</v>
      </c>
      <c r="T276" s="50">
        <v>44.9</v>
      </c>
      <c r="U276" s="50">
        <v>34.200000000000003</v>
      </c>
      <c r="V276" s="50">
        <v>64.400000000000006</v>
      </c>
      <c r="W276" s="50">
        <v>34.9</v>
      </c>
      <c r="X276" s="50">
        <v>40.5</v>
      </c>
      <c r="Y276" s="50">
        <v>32.6</v>
      </c>
      <c r="Z276" s="6">
        <f t="shared" si="60"/>
        <v>251.5</v>
      </c>
      <c r="AA276" s="50">
        <v>1051</v>
      </c>
      <c r="AB276" s="50">
        <v>504</v>
      </c>
      <c r="AC276" s="50">
        <v>336</v>
      </c>
      <c r="AD276" s="50">
        <v>221</v>
      </c>
      <c r="AE276" s="50">
        <v>370</v>
      </c>
      <c r="AF276" s="50">
        <v>231</v>
      </c>
      <c r="AG276" s="6">
        <f t="shared" si="61"/>
        <v>2713</v>
      </c>
      <c r="AH276" s="6" t="s">
        <v>234</v>
      </c>
      <c r="AI276" s="7" t="s">
        <v>233</v>
      </c>
    </row>
    <row r="277" spans="1:35" x14ac:dyDescent="0.2">
      <c r="A277" s="5" t="str">
        <f>INDEX([1]!Raw[ [        SUBJECT ID] ], 511)</f>
        <v xml:space="preserve">               A7L</v>
      </c>
      <c r="B277" s="6"/>
      <c r="C277" s="39" t="s">
        <v>229</v>
      </c>
      <c r="D277" s="6" t="s">
        <v>204</v>
      </c>
      <c r="E277" s="6" t="s">
        <v>230</v>
      </c>
      <c r="F277" s="50">
        <v>2363</v>
      </c>
      <c r="G277" s="50">
        <v>1437</v>
      </c>
      <c r="H277" s="50">
        <v>1576</v>
      </c>
      <c r="I277" s="50">
        <v>1330</v>
      </c>
      <c r="J277" s="50">
        <v>1154</v>
      </c>
      <c r="K277" s="50">
        <v>1533</v>
      </c>
      <c r="L277" s="6">
        <f t="shared" si="58"/>
        <v>9393</v>
      </c>
      <c r="M277" s="50">
        <v>76</v>
      </c>
      <c r="N277" s="50">
        <v>23</v>
      </c>
      <c r="O277" s="50">
        <v>24</v>
      </c>
      <c r="P277" s="50">
        <v>23</v>
      </c>
      <c r="Q277" s="50">
        <v>10</v>
      </c>
      <c r="R277" s="50">
        <v>17</v>
      </c>
      <c r="S277" s="6">
        <f t="shared" si="59"/>
        <v>173</v>
      </c>
      <c r="T277" s="50">
        <v>35.9</v>
      </c>
      <c r="U277" s="50">
        <v>32.5</v>
      </c>
      <c r="V277" s="50">
        <v>33.200000000000003</v>
      </c>
      <c r="W277" s="50">
        <v>78.8</v>
      </c>
      <c r="X277" s="50">
        <v>35</v>
      </c>
      <c r="Y277" s="50">
        <v>42.9</v>
      </c>
      <c r="Z277" s="6">
        <f t="shared" si="60"/>
        <v>258.3</v>
      </c>
      <c r="AA277" s="50">
        <v>1582</v>
      </c>
      <c r="AB277" s="50">
        <v>667</v>
      </c>
      <c r="AC277" s="50">
        <v>577</v>
      </c>
      <c r="AD277" s="50">
        <v>524</v>
      </c>
      <c r="AE277" s="50">
        <v>417</v>
      </c>
      <c r="AF277" s="50">
        <v>587</v>
      </c>
      <c r="AG277" s="6">
        <f t="shared" si="61"/>
        <v>4354</v>
      </c>
      <c r="AH277" s="6" t="s">
        <v>234</v>
      </c>
      <c r="AI277" s="7" t="s">
        <v>233</v>
      </c>
    </row>
    <row r="278" spans="1:35" x14ac:dyDescent="0.2">
      <c r="A278" s="5" t="str">
        <f>INDEX([1]!Raw[ [        SUBJECT ID] ], 451)</f>
        <v xml:space="preserve">               A7N</v>
      </c>
      <c r="B278" s="6"/>
      <c r="C278" s="39" t="s">
        <v>229</v>
      </c>
      <c r="D278" s="6" t="s">
        <v>204</v>
      </c>
      <c r="E278" s="6" t="s">
        <v>230</v>
      </c>
      <c r="F278" s="50">
        <v>2543</v>
      </c>
      <c r="G278" s="50">
        <v>1826</v>
      </c>
      <c r="H278" s="50">
        <v>1600</v>
      </c>
      <c r="I278" s="50">
        <v>1670</v>
      </c>
      <c r="J278" s="50">
        <v>1480</v>
      </c>
      <c r="K278" s="50">
        <v>1078</v>
      </c>
      <c r="L278" s="6">
        <f t="shared" si="58"/>
        <v>10197</v>
      </c>
      <c r="M278" s="50">
        <v>110</v>
      </c>
      <c r="N278" s="50">
        <v>69</v>
      </c>
      <c r="O278" s="50">
        <v>89</v>
      </c>
      <c r="P278" s="50">
        <v>75</v>
      </c>
      <c r="Q278" s="50">
        <v>55</v>
      </c>
      <c r="R278" s="50">
        <v>53</v>
      </c>
      <c r="S278" s="6">
        <f t="shared" si="59"/>
        <v>451</v>
      </c>
      <c r="T278" s="50">
        <v>85.6</v>
      </c>
      <c r="U278" s="50">
        <v>164</v>
      </c>
      <c r="V278" s="50">
        <v>170.8</v>
      </c>
      <c r="W278" s="50">
        <v>173.7</v>
      </c>
      <c r="X278" s="50">
        <v>176.9</v>
      </c>
      <c r="Y278" s="50">
        <v>219.4</v>
      </c>
      <c r="Z278" s="6">
        <f t="shared" si="60"/>
        <v>990.39999999999986</v>
      </c>
      <c r="AA278" s="50">
        <v>1490</v>
      </c>
      <c r="AB278" s="50">
        <v>793</v>
      </c>
      <c r="AC278" s="50">
        <v>612</v>
      </c>
      <c r="AD278" s="50">
        <v>774</v>
      </c>
      <c r="AE278" s="50">
        <v>598</v>
      </c>
      <c r="AF278" s="50">
        <v>330</v>
      </c>
      <c r="AG278" s="6">
        <f t="shared" si="61"/>
        <v>4597</v>
      </c>
      <c r="AH278" s="6" t="s">
        <v>234</v>
      </c>
      <c r="AI278" s="7" t="s">
        <v>233</v>
      </c>
    </row>
    <row r="279" spans="1:35" x14ac:dyDescent="0.2">
      <c r="A279" s="5" t="str">
        <f>INDEX([2]!Raw[ [        SUBJECT ID] ], 421)</f>
        <v xml:space="preserve">               A3L</v>
      </c>
      <c r="B279" s="6"/>
      <c r="C279" s="39" t="s">
        <v>229</v>
      </c>
      <c r="D279" s="6" t="s">
        <v>204</v>
      </c>
      <c r="E279" s="6" t="s">
        <v>230</v>
      </c>
      <c r="F279" s="50">
        <v>2876</v>
      </c>
      <c r="G279" s="50">
        <v>1805</v>
      </c>
      <c r="H279" s="50">
        <v>1925</v>
      </c>
      <c r="I279" s="50">
        <v>1520</v>
      </c>
      <c r="J279" s="50">
        <v>1774</v>
      </c>
      <c r="K279" s="50">
        <v>1481</v>
      </c>
      <c r="L279" s="6">
        <f t="shared" si="58"/>
        <v>11381</v>
      </c>
      <c r="M279" s="50">
        <v>87</v>
      </c>
      <c r="N279" s="50">
        <v>45</v>
      </c>
      <c r="O279" s="50">
        <v>53</v>
      </c>
      <c r="P279" s="50">
        <v>53</v>
      </c>
      <c r="Q279" s="50">
        <v>67</v>
      </c>
      <c r="R279" s="50">
        <v>60</v>
      </c>
      <c r="S279" s="6">
        <f t="shared" si="59"/>
        <v>365</v>
      </c>
      <c r="T279" s="50">
        <v>59.8</v>
      </c>
      <c r="U279" s="50">
        <v>57.5</v>
      </c>
      <c r="V279" s="50">
        <v>77.099999999999994</v>
      </c>
      <c r="W279" s="50">
        <v>130.80000000000001</v>
      </c>
      <c r="X279" s="50">
        <v>90.8</v>
      </c>
      <c r="Y279" s="50">
        <v>119.8</v>
      </c>
      <c r="Z279" s="6">
        <f t="shared" si="60"/>
        <v>535.79999999999995</v>
      </c>
      <c r="AA279" s="50">
        <v>1719</v>
      </c>
      <c r="AB279" s="50">
        <v>830</v>
      </c>
      <c r="AC279" s="50">
        <v>941</v>
      </c>
      <c r="AD279" s="50">
        <v>633</v>
      </c>
      <c r="AE279" s="50">
        <v>815</v>
      </c>
      <c r="AF279" s="50">
        <v>561</v>
      </c>
      <c r="AG279" s="6">
        <f t="shared" si="61"/>
        <v>5499</v>
      </c>
      <c r="AH279" s="6" t="s">
        <v>234</v>
      </c>
      <c r="AI279" s="7" t="s">
        <v>233</v>
      </c>
    </row>
    <row r="280" spans="1:35" x14ac:dyDescent="0.2">
      <c r="A280" s="5" t="str">
        <f>INDEX([2]!Raw[ [        SUBJECT ID] ], 361)</f>
        <v xml:space="preserve">               A3N</v>
      </c>
      <c r="B280" s="6"/>
      <c r="C280" s="39" t="s">
        <v>229</v>
      </c>
      <c r="D280" s="6" t="s">
        <v>204</v>
      </c>
      <c r="E280" s="6" t="s">
        <v>230</v>
      </c>
      <c r="F280" s="50">
        <v>2738</v>
      </c>
      <c r="G280" s="50">
        <v>1937</v>
      </c>
      <c r="H280" s="50">
        <v>1835</v>
      </c>
      <c r="I280" s="50">
        <v>1944</v>
      </c>
      <c r="J280" s="50">
        <v>1865</v>
      </c>
      <c r="K280" s="50">
        <v>1967</v>
      </c>
      <c r="L280" s="6">
        <f t="shared" si="58"/>
        <v>12286</v>
      </c>
      <c r="M280" s="50">
        <v>64</v>
      </c>
      <c r="N280" s="50">
        <v>55</v>
      </c>
      <c r="O280" s="50">
        <v>85</v>
      </c>
      <c r="P280" s="50">
        <v>86</v>
      </c>
      <c r="Q280" s="50">
        <v>116</v>
      </c>
      <c r="R280" s="50">
        <v>109</v>
      </c>
      <c r="S280" s="6">
        <f t="shared" si="59"/>
        <v>515</v>
      </c>
      <c r="T280" s="50">
        <v>45.6</v>
      </c>
      <c r="U280" s="50">
        <v>54.9</v>
      </c>
      <c r="V280" s="50">
        <v>48.4</v>
      </c>
      <c r="W280" s="50">
        <v>93.7</v>
      </c>
      <c r="X280" s="50">
        <v>76.7</v>
      </c>
      <c r="Y280" s="50">
        <v>107.2</v>
      </c>
      <c r="Z280" s="6">
        <f t="shared" si="60"/>
        <v>426.5</v>
      </c>
      <c r="AA280" s="50">
        <v>1839</v>
      </c>
      <c r="AB280" s="50">
        <v>1042</v>
      </c>
      <c r="AC280" s="50">
        <v>837</v>
      </c>
      <c r="AD280" s="50">
        <v>914</v>
      </c>
      <c r="AE280" s="50">
        <v>905</v>
      </c>
      <c r="AF280" s="50">
        <v>907</v>
      </c>
      <c r="AG280" s="6">
        <f t="shared" si="61"/>
        <v>6444</v>
      </c>
      <c r="AH280" s="6" t="s">
        <v>234</v>
      </c>
      <c r="AI280" s="7" t="s">
        <v>233</v>
      </c>
    </row>
    <row r="281" spans="1:35" x14ac:dyDescent="0.2">
      <c r="A281" s="5" t="str">
        <f>INDEX([2]!Raw[ [        SUBJECT ID] ], 601)</f>
        <v xml:space="preserve">               A5L</v>
      </c>
      <c r="B281" s="6"/>
      <c r="C281" s="39" t="s">
        <v>229</v>
      </c>
      <c r="D281" s="6" t="s">
        <v>204</v>
      </c>
      <c r="E281" s="6" t="s">
        <v>230</v>
      </c>
      <c r="F281" s="50">
        <v>1262</v>
      </c>
      <c r="G281" s="50">
        <v>855</v>
      </c>
      <c r="H281" s="50">
        <v>1032</v>
      </c>
      <c r="I281" s="50">
        <v>1087</v>
      </c>
      <c r="J281" s="50">
        <v>1257</v>
      </c>
      <c r="K281" s="50">
        <v>918</v>
      </c>
      <c r="L281" s="6">
        <f t="shared" si="58"/>
        <v>6411</v>
      </c>
      <c r="M281" s="50">
        <v>48</v>
      </c>
      <c r="N281" s="50">
        <v>54</v>
      </c>
      <c r="O281" s="50">
        <v>33</v>
      </c>
      <c r="P281" s="50">
        <v>40</v>
      </c>
      <c r="Q281" s="50">
        <v>111</v>
      </c>
      <c r="R281" s="50">
        <v>26</v>
      </c>
      <c r="S281" s="6">
        <f t="shared" si="59"/>
        <v>312</v>
      </c>
      <c r="T281" s="50">
        <v>30.2</v>
      </c>
      <c r="U281" s="50">
        <v>34.299999999999997</v>
      </c>
      <c r="V281" s="50">
        <v>19.3</v>
      </c>
      <c r="W281" s="50">
        <v>36.200000000000003</v>
      </c>
      <c r="X281" s="50">
        <v>67.099999999999994</v>
      </c>
      <c r="Y281" s="50">
        <v>71.3</v>
      </c>
      <c r="Z281" s="6">
        <f t="shared" si="60"/>
        <v>258.39999999999998</v>
      </c>
      <c r="AA281" s="50">
        <v>626</v>
      </c>
      <c r="AB281" s="50">
        <v>289</v>
      </c>
      <c r="AC281" s="50">
        <v>396</v>
      </c>
      <c r="AD281" s="50">
        <v>317</v>
      </c>
      <c r="AE281" s="50">
        <v>432</v>
      </c>
      <c r="AF281" s="50">
        <v>228</v>
      </c>
      <c r="AG281" s="6">
        <f t="shared" si="61"/>
        <v>2288</v>
      </c>
      <c r="AH281" s="6" t="s">
        <v>234</v>
      </c>
      <c r="AI281" s="7" t="s">
        <v>233</v>
      </c>
    </row>
    <row r="282" spans="1:35" x14ac:dyDescent="0.2">
      <c r="A282" s="5" t="str">
        <f>INDEX([2]!Raw[ [        SUBJECT ID] ], 541)</f>
        <v xml:space="preserve">               A5N</v>
      </c>
      <c r="B282" s="6"/>
      <c r="C282" s="39" t="s">
        <v>229</v>
      </c>
      <c r="D282" s="6" t="s">
        <v>204</v>
      </c>
      <c r="E282" s="6" t="s">
        <v>230</v>
      </c>
      <c r="F282" s="50">
        <v>2073</v>
      </c>
      <c r="G282" s="50">
        <v>1476</v>
      </c>
      <c r="H282" s="50">
        <v>1264</v>
      </c>
      <c r="I282" s="50">
        <v>1196</v>
      </c>
      <c r="J282" s="50">
        <v>1312</v>
      </c>
      <c r="K282" s="50">
        <v>1330</v>
      </c>
      <c r="L282" s="6">
        <f t="shared" si="58"/>
        <v>8651</v>
      </c>
      <c r="M282" s="50">
        <v>66</v>
      </c>
      <c r="N282" s="50">
        <v>45</v>
      </c>
      <c r="O282" s="50">
        <v>45</v>
      </c>
      <c r="P282" s="50">
        <v>64</v>
      </c>
      <c r="Q282" s="50">
        <v>74</v>
      </c>
      <c r="R282" s="50">
        <v>57</v>
      </c>
      <c r="S282" s="6">
        <f t="shared" si="59"/>
        <v>351</v>
      </c>
      <c r="T282" s="50">
        <v>46</v>
      </c>
      <c r="U282" s="50">
        <v>53</v>
      </c>
      <c r="V282" s="50">
        <v>82.9</v>
      </c>
      <c r="W282" s="50">
        <v>33.5</v>
      </c>
      <c r="X282" s="50">
        <v>83.8</v>
      </c>
      <c r="Y282" s="50">
        <v>110.1</v>
      </c>
      <c r="Z282" s="6">
        <f t="shared" si="60"/>
        <v>409.29999999999995</v>
      </c>
      <c r="AA282" s="50">
        <v>1105</v>
      </c>
      <c r="AB282" s="50">
        <v>524</v>
      </c>
      <c r="AC282" s="50">
        <v>400</v>
      </c>
      <c r="AD282" s="50">
        <v>382</v>
      </c>
      <c r="AE282" s="50">
        <v>381</v>
      </c>
      <c r="AF282" s="50">
        <v>377</v>
      </c>
      <c r="AG282" s="6">
        <f t="shared" si="61"/>
        <v>3169</v>
      </c>
      <c r="AH282" s="6" t="s">
        <v>234</v>
      </c>
      <c r="AI282" s="7" t="s">
        <v>233</v>
      </c>
    </row>
    <row r="283" spans="1:35" x14ac:dyDescent="0.2">
      <c r="A283" s="5" t="str">
        <f>INDEX([2]!Raw[ [        SUBJECT ID] ], 181)</f>
        <v xml:space="preserve">               A6L</v>
      </c>
      <c r="B283" s="6"/>
      <c r="C283" s="39" t="s">
        <v>229</v>
      </c>
      <c r="D283" s="6" t="s">
        <v>204</v>
      </c>
      <c r="E283" s="6" t="s">
        <v>230</v>
      </c>
      <c r="F283" s="50">
        <v>2695</v>
      </c>
      <c r="G283" s="50">
        <v>2021</v>
      </c>
      <c r="H283" s="50">
        <v>1611</v>
      </c>
      <c r="I283" s="50">
        <v>1229</v>
      </c>
      <c r="J283" s="50">
        <v>1554</v>
      </c>
      <c r="K283" s="50">
        <v>1302</v>
      </c>
      <c r="L283" s="6">
        <f t="shared" si="58"/>
        <v>10412</v>
      </c>
      <c r="M283" s="50">
        <v>82</v>
      </c>
      <c r="N283" s="50">
        <v>73</v>
      </c>
      <c r="O283" s="50">
        <v>24</v>
      </c>
      <c r="P283" s="50">
        <v>32</v>
      </c>
      <c r="Q283" s="50">
        <v>70</v>
      </c>
      <c r="R283" s="50">
        <v>78</v>
      </c>
      <c r="S283" s="6">
        <f t="shared" si="59"/>
        <v>359</v>
      </c>
      <c r="T283" s="50">
        <v>43.9</v>
      </c>
      <c r="U283" s="50">
        <v>74.8</v>
      </c>
      <c r="V283" s="50">
        <v>62.3</v>
      </c>
      <c r="W283" s="50">
        <v>67</v>
      </c>
      <c r="X283" s="50">
        <v>115.6</v>
      </c>
      <c r="Y283" s="50">
        <v>93.1</v>
      </c>
      <c r="Z283" s="6">
        <f t="shared" si="60"/>
        <v>456.70000000000005</v>
      </c>
      <c r="AA283" s="50">
        <v>1719</v>
      </c>
      <c r="AB283" s="50">
        <v>998</v>
      </c>
      <c r="AC283" s="50">
        <v>749</v>
      </c>
      <c r="AD283" s="50">
        <v>485</v>
      </c>
      <c r="AE283" s="50">
        <v>687</v>
      </c>
      <c r="AF283" s="50">
        <v>587</v>
      </c>
      <c r="AG283" s="6">
        <f t="shared" si="61"/>
        <v>5225</v>
      </c>
      <c r="AH283" s="6" t="s">
        <v>234</v>
      </c>
      <c r="AI283" s="7" t="s">
        <v>233</v>
      </c>
    </row>
    <row r="284" spans="1:35" x14ac:dyDescent="0.2">
      <c r="A284" s="5" t="str">
        <f>INDEX([2]!Raw[ [        SUBJECT ID] ], 121)</f>
        <v xml:space="preserve">               A6N</v>
      </c>
      <c r="B284" s="6"/>
      <c r="C284" s="39" t="s">
        <v>229</v>
      </c>
      <c r="D284" s="6" t="s">
        <v>204</v>
      </c>
      <c r="E284" s="6" t="s">
        <v>230</v>
      </c>
      <c r="F284" s="50">
        <v>1846</v>
      </c>
      <c r="G284" s="50">
        <v>926</v>
      </c>
      <c r="H284" s="50">
        <v>819</v>
      </c>
      <c r="I284" s="50">
        <v>1143</v>
      </c>
      <c r="J284" s="50">
        <v>1217</v>
      </c>
      <c r="K284" s="50">
        <v>1131</v>
      </c>
      <c r="L284" s="6">
        <f t="shared" si="58"/>
        <v>7082</v>
      </c>
      <c r="M284" s="50">
        <v>42</v>
      </c>
      <c r="N284" s="50">
        <v>34</v>
      </c>
      <c r="O284" s="50">
        <v>23</v>
      </c>
      <c r="P284" s="50">
        <v>47</v>
      </c>
      <c r="Q284" s="50">
        <v>40</v>
      </c>
      <c r="R284" s="50">
        <v>33</v>
      </c>
      <c r="S284" s="6">
        <f t="shared" si="59"/>
        <v>219</v>
      </c>
      <c r="T284" s="50">
        <v>39.700000000000003</v>
      </c>
      <c r="U284" s="50">
        <v>33.9</v>
      </c>
      <c r="V284" s="50">
        <v>30</v>
      </c>
      <c r="W284" s="50">
        <v>25.5</v>
      </c>
      <c r="X284" s="50">
        <v>109.1</v>
      </c>
      <c r="Y284" s="50">
        <v>92.2</v>
      </c>
      <c r="Z284" s="6">
        <f t="shared" si="60"/>
        <v>330.4</v>
      </c>
      <c r="AA284" s="50">
        <v>976</v>
      </c>
      <c r="AB284" s="50">
        <v>314</v>
      </c>
      <c r="AC284" s="50">
        <v>228</v>
      </c>
      <c r="AD284" s="50">
        <v>447</v>
      </c>
      <c r="AE284" s="50">
        <v>380</v>
      </c>
      <c r="AF284" s="50">
        <v>310</v>
      </c>
      <c r="AG284" s="6">
        <f t="shared" si="61"/>
        <v>2655</v>
      </c>
      <c r="AH284" s="6" t="s">
        <v>234</v>
      </c>
      <c r="AI284" s="7" t="s">
        <v>233</v>
      </c>
    </row>
    <row r="285" spans="1:35" ht="15" thickBot="1" x14ac:dyDescent="0.25">
      <c r="A285" s="57" t="s">
        <v>171</v>
      </c>
      <c r="B285" s="58"/>
      <c r="C285" s="58"/>
      <c r="D285" s="6"/>
      <c r="E285" s="8"/>
      <c r="F285" s="6">
        <f>AVERAGE(F273:F284)</f>
        <v>2191.1666666666665</v>
      </c>
      <c r="G285" s="6">
        <f t="shared" ref="G285:AG285" si="62">AVERAGE(G273:G284)</f>
        <v>1492.0833333333333</v>
      </c>
      <c r="H285" s="6">
        <f t="shared" si="62"/>
        <v>1389.25</v>
      </c>
      <c r="I285" s="6">
        <f t="shared" si="62"/>
        <v>1271.6666666666667</v>
      </c>
      <c r="J285" s="6">
        <f t="shared" si="62"/>
        <v>1370.75</v>
      </c>
      <c r="K285" s="6">
        <f t="shared" si="62"/>
        <v>1262.75</v>
      </c>
      <c r="L285" s="6">
        <f t="shared" si="62"/>
        <v>8977.6666666666661</v>
      </c>
      <c r="M285" s="6">
        <f t="shared" si="62"/>
        <v>67.833333333333329</v>
      </c>
      <c r="N285" s="6">
        <f t="shared" si="62"/>
        <v>46.25</v>
      </c>
      <c r="O285" s="6">
        <f t="shared" si="62"/>
        <v>44.75</v>
      </c>
      <c r="P285" s="6">
        <f t="shared" si="62"/>
        <v>47.5</v>
      </c>
      <c r="Q285" s="6">
        <f t="shared" si="62"/>
        <v>58.083333333333336</v>
      </c>
      <c r="R285" s="6">
        <f t="shared" si="62"/>
        <v>46.25</v>
      </c>
      <c r="S285" s="6">
        <f t="shared" si="62"/>
        <v>310.66666666666669</v>
      </c>
      <c r="T285" s="6">
        <f t="shared" si="62"/>
        <v>49.258333333333333</v>
      </c>
      <c r="U285" s="6">
        <f t="shared" si="62"/>
        <v>68.324999999999989</v>
      </c>
      <c r="V285" s="6">
        <f t="shared" si="62"/>
        <v>75.10833333333332</v>
      </c>
      <c r="W285" s="6">
        <f t="shared" si="62"/>
        <v>81.625</v>
      </c>
      <c r="X285" s="6">
        <f t="shared" si="62"/>
        <v>89.416666666666671</v>
      </c>
      <c r="Y285" s="6">
        <f t="shared" si="62"/>
        <v>108.36666666666666</v>
      </c>
      <c r="Z285" s="6">
        <f t="shared" si="62"/>
        <v>472.09999999999997</v>
      </c>
      <c r="AA285" s="6">
        <f t="shared" si="62"/>
        <v>1313.9166666666667</v>
      </c>
      <c r="AB285" s="6">
        <f t="shared" si="62"/>
        <v>653.41666666666663</v>
      </c>
      <c r="AC285" s="6">
        <f t="shared" si="62"/>
        <v>572.41666666666663</v>
      </c>
      <c r="AD285" s="6">
        <f t="shared" si="62"/>
        <v>502.83333333333331</v>
      </c>
      <c r="AE285" s="6">
        <f t="shared" si="62"/>
        <v>543.91666666666663</v>
      </c>
      <c r="AF285" s="6">
        <f t="shared" si="62"/>
        <v>456.91666666666669</v>
      </c>
      <c r="AG285" s="6">
        <f t="shared" si="62"/>
        <v>4043.4166666666665</v>
      </c>
      <c r="AH285" s="6"/>
      <c r="AI285" s="7"/>
    </row>
    <row r="286" spans="1:35" ht="15" thickBot="1" x14ac:dyDescent="0.25">
      <c r="A286" s="59" t="s">
        <v>172</v>
      </c>
      <c r="B286" s="60"/>
      <c r="C286" s="60"/>
      <c r="D286" s="10"/>
      <c r="E286" s="9"/>
      <c r="F286" s="10">
        <f>STDEV(F273:F284)/SQRT(12)</f>
        <v>137.22403896069687</v>
      </c>
      <c r="G286" s="10">
        <f t="shared" ref="G286:AG286" si="63">STDEV(G273:G284)/SQRT(12)</f>
        <v>122.57764752073349</v>
      </c>
      <c r="H286" s="10">
        <f t="shared" si="63"/>
        <v>99.514588925900256</v>
      </c>
      <c r="I286" s="10">
        <f t="shared" si="63"/>
        <v>92.244596896325945</v>
      </c>
      <c r="J286" s="10">
        <f t="shared" si="63"/>
        <v>83.57985883590797</v>
      </c>
      <c r="K286" s="10">
        <f t="shared" si="63"/>
        <v>103.23818627843386</v>
      </c>
      <c r="L286" s="10">
        <f t="shared" si="63"/>
        <v>542.33938179935342</v>
      </c>
      <c r="M286" s="10">
        <f t="shared" si="63"/>
        <v>6.1235181674813974</v>
      </c>
      <c r="N286" s="10">
        <f t="shared" si="63"/>
        <v>5.0753787737438572</v>
      </c>
      <c r="O286" s="10">
        <f t="shared" si="63"/>
        <v>6.6368176474006351</v>
      </c>
      <c r="P286" s="10">
        <f t="shared" si="63"/>
        <v>6.1846584384264913</v>
      </c>
      <c r="Q286" s="10">
        <f t="shared" si="63"/>
        <v>9.3423590017281875</v>
      </c>
      <c r="R286" s="10">
        <f t="shared" si="63"/>
        <v>8.5733245558181181</v>
      </c>
      <c r="S286" s="10">
        <f t="shared" si="63"/>
        <v>31.741458725461921</v>
      </c>
      <c r="T286" s="10">
        <f t="shared" si="63"/>
        <v>4.9612812728857509</v>
      </c>
      <c r="U286" s="10">
        <f t="shared" si="63"/>
        <v>11.565243941406621</v>
      </c>
      <c r="V286" s="10">
        <f t="shared" si="63"/>
        <v>14.284418605564248</v>
      </c>
      <c r="W286" s="10">
        <f t="shared" si="63"/>
        <v>15.155082780734297</v>
      </c>
      <c r="X286" s="10">
        <f t="shared" si="63"/>
        <v>11.8022842764193</v>
      </c>
      <c r="Y286" s="10">
        <f t="shared" si="63"/>
        <v>15.502371926693527</v>
      </c>
      <c r="Z286" s="10">
        <f t="shared" si="63"/>
        <v>66.662529795889697</v>
      </c>
      <c r="AA286" s="10">
        <f t="shared" si="63"/>
        <v>106.32080231568287</v>
      </c>
      <c r="AB286" s="10">
        <f t="shared" si="63"/>
        <v>75.059618560074242</v>
      </c>
      <c r="AC286" s="10">
        <f t="shared" si="63"/>
        <v>60.058236678488086</v>
      </c>
      <c r="AD286" s="10">
        <f t="shared" si="63"/>
        <v>57.055639156843718</v>
      </c>
      <c r="AE286" s="10">
        <f t="shared" si="63"/>
        <v>55.131723575854615</v>
      </c>
      <c r="AF286" s="10">
        <f t="shared" si="63"/>
        <v>61.089534184413992</v>
      </c>
      <c r="AG286" s="10">
        <f t="shared" si="63"/>
        <v>365.45483197950966</v>
      </c>
      <c r="AH286" s="10"/>
      <c r="AI286" s="56"/>
    </row>
    <row r="287" spans="1:35" ht="15" thickBot="1" x14ac:dyDescent="0.25"/>
    <row r="288" spans="1:35" x14ac:dyDescent="0.2">
      <c r="A288" s="2" t="str">
        <f>INDEX([3]!Raw[ [        SUBJECT ID] ], 1)</f>
        <v xml:space="preserve">               A3N</v>
      </c>
      <c r="B288" s="3" t="s">
        <v>1</v>
      </c>
      <c r="C288" s="44" t="s">
        <v>231</v>
      </c>
      <c r="D288" s="3" t="s">
        <v>204</v>
      </c>
      <c r="E288" s="3" t="s">
        <v>230</v>
      </c>
      <c r="F288" s="49">
        <v>2384</v>
      </c>
      <c r="G288" s="49">
        <v>2186</v>
      </c>
      <c r="H288" s="49">
        <v>1621</v>
      </c>
      <c r="I288" s="49">
        <v>1658</v>
      </c>
      <c r="J288" s="49">
        <v>1398</v>
      </c>
      <c r="K288" s="49">
        <v>1496</v>
      </c>
      <c r="L288" s="3">
        <f>SUM(F288:K288)</f>
        <v>10743</v>
      </c>
      <c r="M288" s="49">
        <v>65</v>
      </c>
      <c r="N288" s="49">
        <v>61</v>
      </c>
      <c r="O288" s="49">
        <v>49</v>
      </c>
      <c r="P288" s="49">
        <v>59</v>
      </c>
      <c r="Q288" s="49">
        <v>61</v>
      </c>
      <c r="R288" s="49">
        <v>69</v>
      </c>
      <c r="S288" s="3">
        <f>SUM(M288:R288)</f>
        <v>364</v>
      </c>
      <c r="T288" s="49">
        <v>27.1</v>
      </c>
      <c r="U288" s="49">
        <v>51.8</v>
      </c>
      <c r="V288" s="49">
        <v>77</v>
      </c>
      <c r="W288" s="49">
        <v>89.2</v>
      </c>
      <c r="X288" s="49">
        <v>64.8</v>
      </c>
      <c r="Y288" s="49">
        <v>110.6</v>
      </c>
      <c r="Z288" s="3">
        <f>SUM(T288:Y288)</f>
        <v>420.5</v>
      </c>
      <c r="AA288" s="49">
        <v>1738</v>
      </c>
      <c r="AB288" s="49">
        <v>1001</v>
      </c>
      <c r="AC288" s="49">
        <v>775</v>
      </c>
      <c r="AD288" s="49">
        <v>680</v>
      </c>
      <c r="AE288" s="49">
        <v>602</v>
      </c>
      <c r="AF288" s="49">
        <v>554</v>
      </c>
      <c r="AG288" s="3">
        <f>SUM(AA288:AF288)</f>
        <v>5350</v>
      </c>
      <c r="AH288" s="3" t="s">
        <v>234</v>
      </c>
      <c r="AI288" s="4" t="s">
        <v>233</v>
      </c>
    </row>
    <row r="289" spans="1:35" x14ac:dyDescent="0.2">
      <c r="A289" s="5" t="str">
        <f>INDEX([3]!Raw[ [        SUBJECT ID] ], 61)</f>
        <v xml:space="preserve">               A3L</v>
      </c>
      <c r="B289" s="6" t="s">
        <v>1</v>
      </c>
      <c r="C289" s="39" t="s">
        <v>231</v>
      </c>
      <c r="D289" s="6" t="s">
        <v>204</v>
      </c>
      <c r="E289" s="6" t="s">
        <v>230</v>
      </c>
      <c r="F289" s="50">
        <v>2535</v>
      </c>
      <c r="G289" s="50">
        <v>2132</v>
      </c>
      <c r="H289" s="50">
        <v>2032</v>
      </c>
      <c r="I289" s="50">
        <v>1926</v>
      </c>
      <c r="J289" s="50">
        <v>1531</v>
      </c>
      <c r="K289" s="50">
        <v>1577</v>
      </c>
      <c r="L289" s="6">
        <f t="shared" ref="L289:L299" si="64">SUM(F289:K289)</f>
        <v>11733</v>
      </c>
      <c r="M289" s="50">
        <v>49</v>
      </c>
      <c r="N289" s="50">
        <v>60</v>
      </c>
      <c r="O289" s="50">
        <v>40</v>
      </c>
      <c r="P289" s="50">
        <v>25</v>
      </c>
      <c r="Q289" s="50">
        <v>24</v>
      </c>
      <c r="R289" s="50">
        <v>28</v>
      </c>
      <c r="S289" s="6">
        <f t="shared" ref="S289:S299" si="65">SUM(M289:R289)</f>
        <v>226</v>
      </c>
      <c r="T289" s="50">
        <v>32.799999999999997</v>
      </c>
      <c r="U289" s="50">
        <v>89.9</v>
      </c>
      <c r="V289" s="50">
        <v>49.6</v>
      </c>
      <c r="W289" s="50">
        <v>56.7</v>
      </c>
      <c r="X289" s="50">
        <v>77.2</v>
      </c>
      <c r="Y289" s="50">
        <v>73.2</v>
      </c>
      <c r="Z289" s="6">
        <f t="shared" ref="Z289:Z299" si="66">SUM(T289:Y289)</f>
        <v>379.4</v>
      </c>
      <c r="AA289" s="50">
        <v>1623</v>
      </c>
      <c r="AB289" s="50">
        <v>950</v>
      </c>
      <c r="AC289" s="50">
        <v>947</v>
      </c>
      <c r="AD289" s="50">
        <v>808</v>
      </c>
      <c r="AE289" s="50">
        <v>536</v>
      </c>
      <c r="AF289" s="50">
        <v>663</v>
      </c>
      <c r="AG289" s="6">
        <f t="shared" ref="AG289:AG299" si="67">SUM(AA289:AF289)</f>
        <v>5527</v>
      </c>
      <c r="AH289" s="6" t="s">
        <v>234</v>
      </c>
      <c r="AI289" s="7" t="s">
        <v>233</v>
      </c>
    </row>
    <row r="290" spans="1:35" x14ac:dyDescent="0.2">
      <c r="A290" s="5" t="str">
        <f>INDEX([3]!Raw[ [        SUBJECT ID] ], 241)</f>
        <v xml:space="preserve">               A2R</v>
      </c>
      <c r="B290" s="6" t="s">
        <v>85</v>
      </c>
      <c r="C290" s="39" t="s">
        <v>231</v>
      </c>
      <c r="D290" s="6" t="s">
        <v>204</v>
      </c>
      <c r="E290" s="6" t="s">
        <v>230</v>
      </c>
      <c r="F290" s="50">
        <v>2420</v>
      </c>
      <c r="G290" s="50">
        <v>1497</v>
      </c>
      <c r="H290" s="50">
        <v>1859</v>
      </c>
      <c r="I290" s="50">
        <v>1744</v>
      </c>
      <c r="J290" s="50">
        <v>1291</v>
      </c>
      <c r="K290" s="50">
        <v>1403</v>
      </c>
      <c r="L290" s="6">
        <f t="shared" si="64"/>
        <v>10214</v>
      </c>
      <c r="M290" s="50">
        <v>28</v>
      </c>
      <c r="N290" s="50">
        <v>13</v>
      </c>
      <c r="O290" s="50">
        <v>22</v>
      </c>
      <c r="P290" s="50">
        <v>18</v>
      </c>
      <c r="Q290" s="50">
        <v>21</v>
      </c>
      <c r="R290" s="50">
        <v>12</v>
      </c>
      <c r="S290" s="6">
        <f t="shared" si="65"/>
        <v>114</v>
      </c>
      <c r="T290" s="50">
        <v>47.6</v>
      </c>
      <c r="U290" s="50">
        <v>91.5</v>
      </c>
      <c r="V290" s="50">
        <v>109.7</v>
      </c>
      <c r="W290" s="50">
        <v>59.4</v>
      </c>
      <c r="X290" s="50">
        <v>120.7</v>
      </c>
      <c r="Y290" s="50">
        <v>161.69999999999999</v>
      </c>
      <c r="Z290" s="6">
        <f t="shared" si="66"/>
        <v>590.59999999999991</v>
      </c>
      <c r="AA290" s="50">
        <v>1662</v>
      </c>
      <c r="AB290" s="50">
        <v>741</v>
      </c>
      <c r="AC290" s="50">
        <v>876</v>
      </c>
      <c r="AD290" s="50">
        <v>818</v>
      </c>
      <c r="AE290" s="50">
        <v>438</v>
      </c>
      <c r="AF290" s="50">
        <v>620</v>
      </c>
      <c r="AG290" s="6">
        <f t="shared" si="67"/>
        <v>5155</v>
      </c>
      <c r="AH290" s="6" t="s">
        <v>234</v>
      </c>
      <c r="AI290" s="7" t="s">
        <v>233</v>
      </c>
    </row>
    <row r="291" spans="1:35" x14ac:dyDescent="0.2">
      <c r="A291" s="5" t="str">
        <f>INDEX([4]!Raw[ [        SUBJECT ID] ], 541)</f>
        <v xml:space="preserve">               A4L</v>
      </c>
      <c r="B291" s="6" t="s">
        <v>1</v>
      </c>
      <c r="C291" s="39" t="s">
        <v>231</v>
      </c>
      <c r="D291" s="6" t="s">
        <v>204</v>
      </c>
      <c r="E291" s="6" t="s">
        <v>230</v>
      </c>
      <c r="F291" s="50">
        <v>2373</v>
      </c>
      <c r="G291" s="50">
        <v>1726</v>
      </c>
      <c r="H291" s="50">
        <v>1799</v>
      </c>
      <c r="I291" s="50">
        <v>1596</v>
      </c>
      <c r="J291" s="50">
        <v>1038</v>
      </c>
      <c r="K291" s="50">
        <v>1027</v>
      </c>
      <c r="L291" s="6">
        <f t="shared" si="64"/>
        <v>9559</v>
      </c>
      <c r="M291" s="50">
        <v>49</v>
      </c>
      <c r="N291" s="50">
        <v>45</v>
      </c>
      <c r="O291" s="50">
        <v>82</v>
      </c>
      <c r="P291" s="50">
        <v>84</v>
      </c>
      <c r="Q291" s="50">
        <v>43</v>
      </c>
      <c r="R291" s="50">
        <v>39</v>
      </c>
      <c r="S291" s="6">
        <f t="shared" si="65"/>
        <v>342</v>
      </c>
      <c r="T291" s="50">
        <v>44.1</v>
      </c>
      <c r="U291" s="50">
        <v>144.30000000000001</v>
      </c>
      <c r="V291" s="50">
        <v>90.9</v>
      </c>
      <c r="W291" s="50">
        <v>66.8</v>
      </c>
      <c r="X291" s="50">
        <v>31.1</v>
      </c>
      <c r="Y291" s="50">
        <v>157.19999999999999</v>
      </c>
      <c r="Z291" s="6">
        <f t="shared" si="66"/>
        <v>534.40000000000009</v>
      </c>
      <c r="AA291" s="50">
        <v>1123</v>
      </c>
      <c r="AB291" s="50">
        <v>666</v>
      </c>
      <c r="AC291" s="50">
        <v>755</v>
      </c>
      <c r="AD291" s="50">
        <v>719</v>
      </c>
      <c r="AE291" s="50">
        <v>406</v>
      </c>
      <c r="AF291" s="50">
        <v>374</v>
      </c>
      <c r="AG291" s="6">
        <f t="shared" si="67"/>
        <v>4043</v>
      </c>
      <c r="AH291" s="6" t="s">
        <v>234</v>
      </c>
      <c r="AI291" s="7" t="s">
        <v>233</v>
      </c>
    </row>
    <row r="292" spans="1:35" x14ac:dyDescent="0.2">
      <c r="A292" s="5" t="str">
        <f>INDEX([4]!Raw[ [        SUBJECT ID] ], 481)</f>
        <v xml:space="preserve">               A4N</v>
      </c>
      <c r="B292" s="6" t="s">
        <v>1</v>
      </c>
      <c r="C292" s="39" t="s">
        <v>231</v>
      </c>
      <c r="D292" s="6" t="s">
        <v>204</v>
      </c>
      <c r="E292" s="6" t="s">
        <v>230</v>
      </c>
      <c r="F292" s="50">
        <v>1811</v>
      </c>
      <c r="G292" s="50">
        <v>1056</v>
      </c>
      <c r="H292" s="50">
        <v>1263</v>
      </c>
      <c r="I292" s="50">
        <v>1038</v>
      </c>
      <c r="J292" s="50">
        <v>1305</v>
      </c>
      <c r="K292" s="50">
        <v>1254</v>
      </c>
      <c r="L292" s="6">
        <f t="shared" si="64"/>
        <v>7727</v>
      </c>
      <c r="M292" s="50">
        <v>40</v>
      </c>
      <c r="N292" s="50">
        <v>38</v>
      </c>
      <c r="O292" s="50">
        <v>18</v>
      </c>
      <c r="P292" s="50">
        <v>14</v>
      </c>
      <c r="Q292" s="50">
        <v>24</v>
      </c>
      <c r="R292" s="50">
        <v>40</v>
      </c>
      <c r="S292" s="6">
        <f t="shared" si="65"/>
        <v>174</v>
      </c>
      <c r="T292" s="50">
        <v>24.2</v>
      </c>
      <c r="U292" s="50">
        <v>20.3</v>
      </c>
      <c r="V292" s="50">
        <v>55.1</v>
      </c>
      <c r="W292" s="50">
        <v>45.2</v>
      </c>
      <c r="X292" s="50">
        <v>79.3</v>
      </c>
      <c r="Y292" s="50">
        <v>34.1</v>
      </c>
      <c r="Z292" s="6">
        <f t="shared" si="66"/>
        <v>258.20000000000005</v>
      </c>
      <c r="AA292" s="50">
        <v>1018</v>
      </c>
      <c r="AB292" s="50">
        <v>413</v>
      </c>
      <c r="AC292" s="50">
        <v>508</v>
      </c>
      <c r="AD292" s="50">
        <v>239</v>
      </c>
      <c r="AE292" s="50">
        <v>475</v>
      </c>
      <c r="AF292" s="50">
        <v>389</v>
      </c>
      <c r="AG292" s="6">
        <f t="shared" si="67"/>
        <v>3042</v>
      </c>
      <c r="AH292" s="6" t="s">
        <v>234</v>
      </c>
      <c r="AI292" s="7" t="s">
        <v>233</v>
      </c>
    </row>
    <row r="293" spans="1:35" x14ac:dyDescent="0.2">
      <c r="A293" s="5" t="str">
        <f>INDEX([4]!Raw[ [        SUBJECT ID] ], 421)</f>
        <v xml:space="preserve">               A5L</v>
      </c>
      <c r="B293" s="6" t="s">
        <v>1</v>
      </c>
      <c r="C293" s="39" t="s">
        <v>231</v>
      </c>
      <c r="D293" s="6" t="s">
        <v>204</v>
      </c>
      <c r="E293" s="6" t="s">
        <v>230</v>
      </c>
      <c r="F293" s="50">
        <v>2301</v>
      </c>
      <c r="G293" s="50">
        <v>1747</v>
      </c>
      <c r="H293" s="50">
        <v>1343</v>
      </c>
      <c r="I293" s="50">
        <v>1408</v>
      </c>
      <c r="J293" s="50">
        <v>798</v>
      </c>
      <c r="K293" s="50">
        <v>1023</v>
      </c>
      <c r="L293" s="6">
        <f t="shared" si="64"/>
        <v>8620</v>
      </c>
      <c r="M293" s="50">
        <v>40</v>
      </c>
      <c r="N293" s="50">
        <v>32</v>
      </c>
      <c r="O293" s="50">
        <v>50</v>
      </c>
      <c r="P293" s="50">
        <v>35</v>
      </c>
      <c r="Q293" s="50">
        <v>35</v>
      </c>
      <c r="R293" s="50">
        <v>50</v>
      </c>
      <c r="S293" s="6">
        <f t="shared" si="65"/>
        <v>242</v>
      </c>
      <c r="T293" s="50">
        <v>49.5</v>
      </c>
      <c r="U293" s="50">
        <v>41.2</v>
      </c>
      <c r="V293" s="50">
        <v>16.8</v>
      </c>
      <c r="W293" s="50">
        <v>84.8</v>
      </c>
      <c r="X293" s="50">
        <v>35.6</v>
      </c>
      <c r="Y293" s="50">
        <v>101.9</v>
      </c>
      <c r="Z293" s="6">
        <f t="shared" si="66"/>
        <v>329.8</v>
      </c>
      <c r="AA293" s="50">
        <v>1411</v>
      </c>
      <c r="AB293" s="50">
        <v>819</v>
      </c>
      <c r="AC293" s="50">
        <v>617</v>
      </c>
      <c r="AD293" s="50">
        <v>642</v>
      </c>
      <c r="AE293" s="50">
        <v>265</v>
      </c>
      <c r="AF293" s="50">
        <v>316</v>
      </c>
      <c r="AG293" s="6">
        <f t="shared" si="67"/>
        <v>4070</v>
      </c>
      <c r="AH293" s="6" t="s">
        <v>234</v>
      </c>
      <c r="AI293" s="7" t="s">
        <v>233</v>
      </c>
    </row>
    <row r="294" spans="1:35" x14ac:dyDescent="0.2">
      <c r="A294" s="5" t="str">
        <f>INDEX([4]!Raw[ [        SUBJECT ID] ], 361)</f>
        <v xml:space="preserve">               A5N</v>
      </c>
      <c r="B294" s="6" t="s">
        <v>1</v>
      </c>
      <c r="C294" s="39" t="s">
        <v>231</v>
      </c>
      <c r="D294" s="6" t="s">
        <v>204</v>
      </c>
      <c r="E294" s="6" t="s">
        <v>230</v>
      </c>
      <c r="F294" s="50">
        <v>1880</v>
      </c>
      <c r="G294" s="50">
        <v>1175</v>
      </c>
      <c r="H294" s="50">
        <v>983</v>
      </c>
      <c r="I294" s="50">
        <v>936</v>
      </c>
      <c r="J294" s="50">
        <v>940</v>
      </c>
      <c r="K294" s="50">
        <v>876</v>
      </c>
      <c r="L294" s="6">
        <f t="shared" si="64"/>
        <v>6790</v>
      </c>
      <c r="M294" s="50">
        <v>38</v>
      </c>
      <c r="N294" s="50">
        <v>35</v>
      </c>
      <c r="O294" s="50">
        <v>32</v>
      </c>
      <c r="P294" s="50">
        <v>21</v>
      </c>
      <c r="Q294" s="50">
        <v>27</v>
      </c>
      <c r="R294" s="50">
        <v>19</v>
      </c>
      <c r="S294" s="6">
        <f t="shared" si="65"/>
        <v>172</v>
      </c>
      <c r="T294" s="50">
        <v>53.7</v>
      </c>
      <c r="U294" s="50">
        <v>33.799999999999997</v>
      </c>
      <c r="V294" s="50">
        <v>94.3</v>
      </c>
      <c r="W294" s="50">
        <v>48.1</v>
      </c>
      <c r="X294" s="50">
        <v>128.1</v>
      </c>
      <c r="Y294" s="50">
        <v>122.9</v>
      </c>
      <c r="Z294" s="6">
        <f t="shared" si="66"/>
        <v>480.9</v>
      </c>
      <c r="AA294" s="50">
        <v>1194</v>
      </c>
      <c r="AB294" s="50">
        <v>547</v>
      </c>
      <c r="AC294" s="50">
        <v>409</v>
      </c>
      <c r="AD294" s="50">
        <v>347</v>
      </c>
      <c r="AE294" s="50">
        <v>336</v>
      </c>
      <c r="AF294" s="50">
        <v>341</v>
      </c>
      <c r="AG294" s="6">
        <f t="shared" si="67"/>
        <v>3174</v>
      </c>
      <c r="AH294" s="6" t="s">
        <v>234</v>
      </c>
      <c r="AI294" s="7" t="s">
        <v>233</v>
      </c>
    </row>
    <row r="295" spans="1:35" x14ac:dyDescent="0.2">
      <c r="A295" s="5" t="str">
        <f>INDEX([4]!Raw[ [        SUBJECT ID] ], 181)</f>
        <v xml:space="preserve">               A6L</v>
      </c>
      <c r="B295" s="6" t="s">
        <v>85</v>
      </c>
      <c r="C295" s="39" t="s">
        <v>231</v>
      </c>
      <c r="D295" s="6" t="s">
        <v>204</v>
      </c>
      <c r="E295" s="6" t="s">
        <v>230</v>
      </c>
      <c r="F295" s="50">
        <v>1668</v>
      </c>
      <c r="G295" s="50">
        <v>1959</v>
      </c>
      <c r="H295" s="50">
        <v>1379</v>
      </c>
      <c r="I295" s="50">
        <v>1126</v>
      </c>
      <c r="J295" s="50">
        <v>1174</v>
      </c>
      <c r="K295" s="50">
        <v>1020</v>
      </c>
      <c r="L295" s="6">
        <f t="shared" si="64"/>
        <v>8326</v>
      </c>
      <c r="M295" s="50">
        <v>26</v>
      </c>
      <c r="N295" s="50">
        <v>37</v>
      </c>
      <c r="O295" s="50">
        <v>28</v>
      </c>
      <c r="P295" s="50">
        <v>15</v>
      </c>
      <c r="Q295" s="50">
        <v>28</v>
      </c>
      <c r="R295" s="50">
        <v>16</v>
      </c>
      <c r="S295" s="6">
        <f t="shared" si="65"/>
        <v>150</v>
      </c>
      <c r="T295" s="50">
        <v>33.799999999999997</v>
      </c>
      <c r="U295" s="50">
        <v>49.5</v>
      </c>
      <c r="V295" s="50">
        <v>87.2</v>
      </c>
      <c r="W295" s="50">
        <v>93.1</v>
      </c>
      <c r="X295" s="50">
        <v>107.6</v>
      </c>
      <c r="Y295" s="50">
        <v>144.5</v>
      </c>
      <c r="Z295" s="6">
        <f t="shared" si="66"/>
        <v>515.70000000000005</v>
      </c>
      <c r="AA295" s="50">
        <v>1334</v>
      </c>
      <c r="AB295" s="50">
        <v>1004</v>
      </c>
      <c r="AC295" s="50">
        <v>614</v>
      </c>
      <c r="AD295" s="50">
        <v>519</v>
      </c>
      <c r="AE295" s="50">
        <v>591</v>
      </c>
      <c r="AF295" s="50">
        <v>479</v>
      </c>
      <c r="AG295" s="6">
        <f t="shared" si="67"/>
        <v>4541</v>
      </c>
      <c r="AH295" s="6" t="s">
        <v>234</v>
      </c>
      <c r="AI295" s="7" t="s">
        <v>233</v>
      </c>
    </row>
    <row r="296" spans="1:35" x14ac:dyDescent="0.2">
      <c r="A296" s="5" t="str">
        <f>INDEX([4]!Raw[ [        SUBJECT ID] ], 121)</f>
        <v xml:space="preserve">               A6N</v>
      </c>
      <c r="B296" s="6" t="s">
        <v>85</v>
      </c>
      <c r="C296" s="39" t="s">
        <v>231</v>
      </c>
      <c r="D296" s="6" t="s">
        <v>204</v>
      </c>
      <c r="E296" s="6" t="s">
        <v>230</v>
      </c>
      <c r="F296" s="50">
        <v>2345</v>
      </c>
      <c r="G296" s="50">
        <v>1570</v>
      </c>
      <c r="H296" s="50">
        <v>1403</v>
      </c>
      <c r="I296" s="50">
        <v>1395</v>
      </c>
      <c r="J296" s="50">
        <v>1301</v>
      </c>
      <c r="K296" s="50">
        <v>1322</v>
      </c>
      <c r="L296" s="6">
        <f t="shared" si="64"/>
        <v>9336</v>
      </c>
      <c r="M296" s="50">
        <v>21</v>
      </c>
      <c r="N296" s="50">
        <v>20</v>
      </c>
      <c r="O296" s="50">
        <v>16</v>
      </c>
      <c r="P296" s="50">
        <v>28</v>
      </c>
      <c r="Q296" s="50">
        <v>16</v>
      </c>
      <c r="R296" s="50">
        <v>18</v>
      </c>
      <c r="S296" s="6">
        <f t="shared" si="65"/>
        <v>119</v>
      </c>
      <c r="T296" s="50">
        <v>32.9</v>
      </c>
      <c r="U296" s="50">
        <v>66.5</v>
      </c>
      <c r="V296" s="50">
        <v>53.8</v>
      </c>
      <c r="W296" s="50">
        <v>77.7</v>
      </c>
      <c r="X296" s="50">
        <v>102.3</v>
      </c>
      <c r="Y296" s="50">
        <v>61.6</v>
      </c>
      <c r="Z296" s="6">
        <f t="shared" si="66"/>
        <v>394.8</v>
      </c>
      <c r="AA296" s="50">
        <v>1285</v>
      </c>
      <c r="AB296" s="50">
        <v>586</v>
      </c>
      <c r="AC296" s="50">
        <v>489</v>
      </c>
      <c r="AD296" s="50">
        <v>553</v>
      </c>
      <c r="AE296" s="50">
        <v>483</v>
      </c>
      <c r="AF296" s="50">
        <v>506</v>
      </c>
      <c r="AG296" s="6">
        <f t="shared" si="67"/>
        <v>3902</v>
      </c>
      <c r="AH296" s="6" t="s">
        <v>234</v>
      </c>
      <c r="AI296" s="7" t="s">
        <v>233</v>
      </c>
    </row>
    <row r="297" spans="1:35" x14ac:dyDescent="0.2">
      <c r="A297" s="5" t="str">
        <f>INDEX([5]!Raw[ [        SUBJECT ID] ], 301)</f>
        <v xml:space="preserve">               A1L</v>
      </c>
      <c r="B297" s="6" t="s">
        <v>85</v>
      </c>
      <c r="C297" s="39" t="s">
        <v>231</v>
      </c>
      <c r="D297" s="6" t="s">
        <v>204</v>
      </c>
      <c r="E297" s="6" t="s">
        <v>230</v>
      </c>
      <c r="F297" s="50">
        <v>2616</v>
      </c>
      <c r="G297" s="50">
        <v>1877</v>
      </c>
      <c r="H297" s="50">
        <v>1510</v>
      </c>
      <c r="I297" s="50">
        <v>1519</v>
      </c>
      <c r="J297" s="50">
        <v>1161</v>
      </c>
      <c r="K297" s="50">
        <v>1443</v>
      </c>
      <c r="L297" s="6">
        <f t="shared" si="64"/>
        <v>10126</v>
      </c>
      <c r="M297" s="50">
        <v>44</v>
      </c>
      <c r="N297" s="50">
        <v>24</v>
      </c>
      <c r="O297" s="50">
        <v>20</v>
      </c>
      <c r="P297" s="50">
        <v>27</v>
      </c>
      <c r="Q297" s="50">
        <v>36</v>
      </c>
      <c r="R297" s="50">
        <v>41</v>
      </c>
      <c r="S297" s="6">
        <f t="shared" si="65"/>
        <v>192</v>
      </c>
      <c r="T297" s="50">
        <v>54.6</v>
      </c>
      <c r="U297" s="50">
        <v>77.400000000000006</v>
      </c>
      <c r="V297" s="50">
        <v>83.4</v>
      </c>
      <c r="W297" s="50">
        <v>59.7</v>
      </c>
      <c r="X297" s="50">
        <v>113.6</v>
      </c>
      <c r="Y297" s="50">
        <v>46</v>
      </c>
      <c r="Z297" s="6">
        <f t="shared" si="66"/>
        <v>434.70000000000005</v>
      </c>
      <c r="AA297" s="50">
        <v>1599</v>
      </c>
      <c r="AB297" s="50">
        <v>840</v>
      </c>
      <c r="AC297" s="50">
        <v>586</v>
      </c>
      <c r="AD297" s="50">
        <v>636</v>
      </c>
      <c r="AE297" s="50">
        <v>430</v>
      </c>
      <c r="AF297" s="50">
        <v>660</v>
      </c>
      <c r="AG297" s="6">
        <f t="shared" si="67"/>
        <v>4751</v>
      </c>
      <c r="AH297" s="6" t="s">
        <v>234</v>
      </c>
      <c r="AI297" s="7" t="s">
        <v>233</v>
      </c>
    </row>
    <row r="298" spans="1:35" x14ac:dyDescent="0.2">
      <c r="A298" s="5" t="str">
        <f>INDEX([5]!Raw[ [        SUBJECT ID] ], 241)</f>
        <v xml:space="preserve">               A1N</v>
      </c>
      <c r="B298" s="6" t="s">
        <v>85</v>
      </c>
      <c r="C298" s="39" t="s">
        <v>231</v>
      </c>
      <c r="D298" s="6" t="s">
        <v>204</v>
      </c>
      <c r="E298" s="6" t="s">
        <v>230</v>
      </c>
      <c r="F298" s="50">
        <v>2583</v>
      </c>
      <c r="G298" s="50">
        <v>1563</v>
      </c>
      <c r="H298" s="50">
        <v>1440</v>
      </c>
      <c r="I298" s="50">
        <v>1294</v>
      </c>
      <c r="J298" s="50">
        <v>1112</v>
      </c>
      <c r="K298" s="50">
        <v>878</v>
      </c>
      <c r="L298" s="6">
        <f t="shared" si="64"/>
        <v>8870</v>
      </c>
      <c r="M298" s="50">
        <v>51</v>
      </c>
      <c r="N298" s="50">
        <v>27</v>
      </c>
      <c r="O298" s="50">
        <v>25</v>
      </c>
      <c r="P298" s="50">
        <v>19</v>
      </c>
      <c r="Q298" s="50">
        <v>10</v>
      </c>
      <c r="R298" s="50">
        <v>19</v>
      </c>
      <c r="S298" s="6">
        <f t="shared" si="65"/>
        <v>151</v>
      </c>
      <c r="T298" s="50">
        <v>38.6</v>
      </c>
      <c r="U298" s="50">
        <v>122.2</v>
      </c>
      <c r="V298" s="50">
        <v>74.599999999999994</v>
      </c>
      <c r="W298" s="50">
        <v>76.2</v>
      </c>
      <c r="X298" s="50">
        <v>149.80000000000001</v>
      </c>
      <c r="Y298" s="50">
        <v>195.2</v>
      </c>
      <c r="Z298" s="6">
        <f t="shared" si="66"/>
        <v>656.6</v>
      </c>
      <c r="AA298" s="50">
        <v>1458</v>
      </c>
      <c r="AB298" s="50">
        <v>658</v>
      </c>
      <c r="AC298" s="50">
        <v>533</v>
      </c>
      <c r="AD298" s="50">
        <v>476</v>
      </c>
      <c r="AE298" s="50">
        <v>393</v>
      </c>
      <c r="AF298" s="50">
        <v>378</v>
      </c>
      <c r="AG298" s="6">
        <f t="shared" si="67"/>
        <v>3896</v>
      </c>
      <c r="AH298" s="6" t="s">
        <v>234</v>
      </c>
      <c r="AI298" s="7" t="s">
        <v>233</v>
      </c>
    </row>
    <row r="299" spans="1:35" x14ac:dyDescent="0.2">
      <c r="A299" s="5" t="str">
        <f>INDEX([5]!Raw[ [        SUBJECT ID] ], 481)</f>
        <v xml:space="preserve">               A7L</v>
      </c>
      <c r="B299" s="6" t="s">
        <v>1</v>
      </c>
      <c r="C299" s="39" t="s">
        <v>231</v>
      </c>
      <c r="D299" s="6" t="s">
        <v>204</v>
      </c>
      <c r="E299" s="6" t="s">
        <v>230</v>
      </c>
      <c r="F299" s="50">
        <v>2722</v>
      </c>
      <c r="G299" s="50">
        <v>2161</v>
      </c>
      <c r="H299" s="50">
        <v>1899</v>
      </c>
      <c r="I299" s="50">
        <v>1280</v>
      </c>
      <c r="J299" s="50">
        <v>1700</v>
      </c>
      <c r="K299" s="50">
        <v>1469</v>
      </c>
      <c r="L299" s="6">
        <f t="shared" si="64"/>
        <v>11231</v>
      </c>
      <c r="M299" s="50">
        <v>51</v>
      </c>
      <c r="N299" s="50">
        <v>59</v>
      </c>
      <c r="O299" s="50">
        <v>60</v>
      </c>
      <c r="P299" s="50">
        <v>52</v>
      </c>
      <c r="Q299" s="50">
        <v>64</v>
      </c>
      <c r="R299" s="50">
        <v>61</v>
      </c>
      <c r="S299" s="6">
        <f t="shared" si="65"/>
        <v>347</v>
      </c>
      <c r="T299" s="50">
        <v>50.8</v>
      </c>
      <c r="U299" s="50">
        <v>94.2</v>
      </c>
      <c r="V299" s="50">
        <v>70</v>
      </c>
      <c r="W299" s="50">
        <v>73.5</v>
      </c>
      <c r="X299" s="50">
        <v>73.900000000000006</v>
      </c>
      <c r="Y299" s="50">
        <v>59.1</v>
      </c>
      <c r="Z299" s="6">
        <f t="shared" si="66"/>
        <v>421.5</v>
      </c>
      <c r="AA299" s="50">
        <v>1422</v>
      </c>
      <c r="AB299" s="50">
        <v>823</v>
      </c>
      <c r="AC299" s="50">
        <v>722</v>
      </c>
      <c r="AD299" s="50">
        <v>495</v>
      </c>
      <c r="AE299" s="50">
        <v>694</v>
      </c>
      <c r="AF299" s="50">
        <v>663</v>
      </c>
      <c r="AG299" s="6">
        <f t="shared" si="67"/>
        <v>4819</v>
      </c>
      <c r="AH299" s="6" t="s">
        <v>234</v>
      </c>
      <c r="AI299" s="7" t="s">
        <v>233</v>
      </c>
    </row>
    <row r="300" spans="1:35" x14ac:dyDescent="0.2">
      <c r="A300" s="5" t="str">
        <f>INDEX([5]!Raw[ [        SUBJECT ID] ], 421)</f>
        <v xml:space="preserve">               A7N</v>
      </c>
      <c r="B300" s="6" t="s">
        <v>1</v>
      </c>
      <c r="C300" s="39" t="s">
        <v>231</v>
      </c>
      <c r="D300" s="6" t="s">
        <v>204</v>
      </c>
      <c r="E300" s="6" t="s">
        <v>230</v>
      </c>
      <c r="F300" s="50">
        <v>2682</v>
      </c>
      <c r="G300" s="50">
        <v>1803</v>
      </c>
      <c r="H300" s="50">
        <v>1612</v>
      </c>
      <c r="I300" s="50">
        <v>1226</v>
      </c>
      <c r="J300" s="50">
        <v>761</v>
      </c>
      <c r="K300" s="50">
        <v>1217</v>
      </c>
      <c r="L300" s="6">
        <f>SUM(F300:K300)</f>
        <v>9301</v>
      </c>
      <c r="M300" s="50">
        <v>63</v>
      </c>
      <c r="N300" s="50">
        <v>52</v>
      </c>
      <c r="O300" s="50">
        <v>40</v>
      </c>
      <c r="P300" s="50">
        <v>34</v>
      </c>
      <c r="Q300" s="50">
        <v>14</v>
      </c>
      <c r="R300" s="50">
        <v>36</v>
      </c>
      <c r="S300" s="6">
        <f>SUM(M300:R300)</f>
        <v>239</v>
      </c>
      <c r="T300" s="50">
        <v>44.4</v>
      </c>
      <c r="U300" s="50">
        <v>119.6</v>
      </c>
      <c r="V300" s="50">
        <v>145.1</v>
      </c>
      <c r="W300" s="50">
        <v>191.2</v>
      </c>
      <c r="X300" s="50">
        <v>142.69999999999999</v>
      </c>
      <c r="Y300" s="50">
        <v>154.1</v>
      </c>
      <c r="Z300" s="6">
        <f>SUM(T300:Y300)</f>
        <v>797.1</v>
      </c>
      <c r="AA300" s="50">
        <v>1695</v>
      </c>
      <c r="AB300" s="50">
        <v>641</v>
      </c>
      <c r="AC300" s="50">
        <v>530</v>
      </c>
      <c r="AD300" s="50">
        <v>382</v>
      </c>
      <c r="AE300" s="50">
        <v>157</v>
      </c>
      <c r="AF300" s="50">
        <v>402</v>
      </c>
      <c r="AG300" s="6">
        <f>SUM(AA300:AF300)</f>
        <v>3807</v>
      </c>
      <c r="AH300" s="6" t="s">
        <v>234</v>
      </c>
      <c r="AI300" s="7" t="s">
        <v>233</v>
      </c>
    </row>
    <row r="301" spans="1:35" ht="15" thickBot="1" x14ac:dyDescent="0.25">
      <c r="A301" s="57" t="s">
        <v>171</v>
      </c>
      <c r="B301" s="58"/>
      <c r="C301" s="58"/>
      <c r="D301" s="6"/>
      <c r="E301" s="8"/>
      <c r="F301" s="6">
        <f>AVERAGE(F288:F300)</f>
        <v>2332.3076923076924</v>
      </c>
      <c r="G301" s="6">
        <f t="shared" ref="G301:AG301" si="68">AVERAGE(G288:G300)</f>
        <v>1727.0769230769231</v>
      </c>
      <c r="H301" s="6">
        <f t="shared" si="68"/>
        <v>1549.4615384615386</v>
      </c>
      <c r="I301" s="6">
        <f t="shared" si="68"/>
        <v>1395.8461538461538</v>
      </c>
      <c r="J301" s="6">
        <f t="shared" si="68"/>
        <v>1193.0769230769231</v>
      </c>
      <c r="K301" s="6">
        <f t="shared" si="68"/>
        <v>1231.1538461538462</v>
      </c>
      <c r="L301" s="6">
        <f t="shared" si="68"/>
        <v>9428.9230769230762</v>
      </c>
      <c r="M301" s="6">
        <f t="shared" si="68"/>
        <v>43.46153846153846</v>
      </c>
      <c r="N301" s="6">
        <f t="shared" si="68"/>
        <v>38.692307692307693</v>
      </c>
      <c r="O301" s="6">
        <f t="shared" si="68"/>
        <v>37.07692307692308</v>
      </c>
      <c r="P301" s="6">
        <f t="shared" si="68"/>
        <v>33.153846153846153</v>
      </c>
      <c r="Q301" s="6">
        <f t="shared" si="68"/>
        <v>31</v>
      </c>
      <c r="R301" s="6">
        <f t="shared" si="68"/>
        <v>34.46153846153846</v>
      </c>
      <c r="S301" s="6">
        <f t="shared" si="68"/>
        <v>217.84615384615384</v>
      </c>
      <c r="T301" s="6">
        <f t="shared" si="68"/>
        <v>41.08461538461539</v>
      </c>
      <c r="U301" s="6">
        <f t="shared" si="68"/>
        <v>77.092307692307699</v>
      </c>
      <c r="V301" s="6">
        <f t="shared" si="68"/>
        <v>77.500000000000014</v>
      </c>
      <c r="W301" s="6">
        <f t="shared" si="68"/>
        <v>78.58461538461539</v>
      </c>
      <c r="X301" s="6">
        <f t="shared" si="68"/>
        <v>94.361538461538487</v>
      </c>
      <c r="Y301" s="6">
        <f t="shared" si="68"/>
        <v>109.39230769230767</v>
      </c>
      <c r="Z301" s="6">
        <f t="shared" si="68"/>
        <v>478.01538461538473</v>
      </c>
      <c r="AA301" s="6">
        <f t="shared" si="68"/>
        <v>1427.8461538461538</v>
      </c>
      <c r="AB301" s="6">
        <f t="shared" si="68"/>
        <v>745.30769230769226</v>
      </c>
      <c r="AC301" s="6">
        <f t="shared" si="68"/>
        <v>643.15384615384619</v>
      </c>
      <c r="AD301" s="6">
        <f t="shared" si="68"/>
        <v>562.61538461538464</v>
      </c>
      <c r="AE301" s="6">
        <f t="shared" si="68"/>
        <v>446.61538461538464</v>
      </c>
      <c r="AF301" s="6">
        <f t="shared" si="68"/>
        <v>488.07692307692309</v>
      </c>
      <c r="AG301" s="6">
        <f t="shared" si="68"/>
        <v>4313.6153846153848</v>
      </c>
      <c r="AH301" s="6"/>
      <c r="AI301" s="7"/>
    </row>
    <row r="302" spans="1:35" ht="15" thickBot="1" x14ac:dyDescent="0.25">
      <c r="A302" s="59" t="s">
        <v>172</v>
      </c>
      <c r="B302" s="60"/>
      <c r="C302" s="60"/>
      <c r="D302" s="10"/>
      <c r="E302" s="9"/>
      <c r="F302" s="10">
        <f>STDEV(F288:F300)/SQRT(13)</f>
        <v>94.372582979093821</v>
      </c>
      <c r="G302" s="10">
        <f t="shared" ref="G302:AG302" si="69">STDEV(G288:G300)/SQRT(13)</f>
        <v>98.21982550528152</v>
      </c>
      <c r="H302" s="10">
        <f t="shared" si="69"/>
        <v>81.324974511462031</v>
      </c>
      <c r="I302" s="10">
        <f t="shared" si="69"/>
        <v>79.716874492766337</v>
      </c>
      <c r="J302" s="10">
        <f t="shared" si="69"/>
        <v>75.352118846092637</v>
      </c>
      <c r="K302" s="10">
        <f t="shared" si="69"/>
        <v>67.470491760343961</v>
      </c>
      <c r="L302" s="10">
        <f t="shared" si="69"/>
        <v>387.88445711449378</v>
      </c>
      <c r="M302" s="10">
        <f t="shared" si="69"/>
        <v>3.6892348324436042</v>
      </c>
      <c r="N302" s="10">
        <f t="shared" si="69"/>
        <v>4.3887744556857422</v>
      </c>
      <c r="O302" s="10">
        <f t="shared" si="69"/>
        <v>5.3414940031235032</v>
      </c>
      <c r="P302" s="10">
        <f t="shared" si="69"/>
        <v>5.6713926226350173</v>
      </c>
      <c r="Q302" s="10">
        <f t="shared" si="69"/>
        <v>4.6354265701421147</v>
      </c>
      <c r="R302" s="10">
        <f t="shared" si="69"/>
        <v>4.9815240493290194</v>
      </c>
      <c r="S302" s="10">
        <f t="shared" si="69"/>
        <v>23.868186678206612</v>
      </c>
      <c r="T302" s="10">
        <f t="shared" si="69"/>
        <v>2.8251127990606304</v>
      </c>
      <c r="U302" s="10">
        <f t="shared" si="69"/>
        <v>10.415702282774435</v>
      </c>
      <c r="V302" s="10">
        <f t="shared" si="69"/>
        <v>8.6929679803673565</v>
      </c>
      <c r="W302" s="10">
        <f t="shared" si="69"/>
        <v>10.272847245654159</v>
      </c>
      <c r="X302" s="10">
        <f t="shared" si="69"/>
        <v>10.475640476481837</v>
      </c>
      <c r="Y302" s="10">
        <f t="shared" si="69"/>
        <v>14.247543474895378</v>
      </c>
      <c r="Z302" s="10">
        <f t="shared" si="69"/>
        <v>39.735105008288521</v>
      </c>
      <c r="AA302" s="10">
        <f t="shared" si="69"/>
        <v>63.84083233924239</v>
      </c>
      <c r="AB302" s="10">
        <f t="shared" si="69"/>
        <v>50.292526922991264</v>
      </c>
      <c r="AC302" s="10">
        <f t="shared" si="69"/>
        <v>44.523523911069354</v>
      </c>
      <c r="AD302" s="10">
        <f t="shared" si="69"/>
        <v>48.915486832607591</v>
      </c>
      <c r="AE302" s="10">
        <f t="shared" si="69"/>
        <v>40.054536293808624</v>
      </c>
      <c r="AF302" s="10">
        <f t="shared" si="69"/>
        <v>36.383368548051635</v>
      </c>
      <c r="AG302" s="10">
        <f t="shared" si="69"/>
        <v>217.82057243324815</v>
      </c>
      <c r="AH302" s="10"/>
      <c r="AI302" s="55"/>
    </row>
    <row r="303" spans="1:35" ht="15" thickBot="1" x14ac:dyDescent="0.25"/>
    <row r="304" spans="1:35" ht="16.5" x14ac:dyDescent="0.2">
      <c r="A304" s="2" t="str">
        <f>INDEX([1]!Raw[ [        SUBJECT ID] ], 151)</f>
        <v xml:space="preserve">               B1N</v>
      </c>
      <c r="B304" s="3"/>
      <c r="C304" s="44" t="s">
        <v>229</v>
      </c>
      <c r="D304" s="49" t="s">
        <v>232</v>
      </c>
      <c r="E304" s="3" t="s">
        <v>230</v>
      </c>
      <c r="F304" s="49">
        <v>1474</v>
      </c>
      <c r="G304" s="49">
        <v>943</v>
      </c>
      <c r="H304" s="49">
        <v>877</v>
      </c>
      <c r="I304" s="49">
        <v>735</v>
      </c>
      <c r="J304" s="49">
        <v>710</v>
      </c>
      <c r="K304" s="49">
        <v>639</v>
      </c>
      <c r="L304" s="3">
        <f>SUM(F304:K304)</f>
        <v>5378</v>
      </c>
      <c r="M304" s="49">
        <v>32</v>
      </c>
      <c r="N304" s="49">
        <v>20</v>
      </c>
      <c r="O304" s="49">
        <v>34</v>
      </c>
      <c r="P304" s="49">
        <v>4</v>
      </c>
      <c r="Q304" s="49">
        <v>0</v>
      </c>
      <c r="R304" s="49">
        <v>0</v>
      </c>
      <c r="S304" s="3">
        <f>SUM(M304:R304)</f>
        <v>90</v>
      </c>
      <c r="T304" s="49">
        <v>31.2</v>
      </c>
      <c r="U304" s="49">
        <v>37.799999999999997</v>
      </c>
      <c r="V304" s="49">
        <v>9.5</v>
      </c>
      <c r="W304" s="49">
        <v>7.6</v>
      </c>
      <c r="X304" s="49">
        <v>6.8</v>
      </c>
      <c r="Y304" s="49">
        <v>8.3000000000000007</v>
      </c>
      <c r="Z304" s="3">
        <f>SUM(T304:Y304)</f>
        <v>101.19999999999999</v>
      </c>
      <c r="AA304" s="49">
        <v>1721</v>
      </c>
      <c r="AB304" s="49">
        <v>1101</v>
      </c>
      <c r="AC304" s="49">
        <v>725</v>
      </c>
      <c r="AD304" s="49">
        <v>401</v>
      </c>
      <c r="AE304" s="49">
        <v>269</v>
      </c>
      <c r="AF304" s="49">
        <v>182</v>
      </c>
      <c r="AG304" s="3">
        <f>SUM(AA304:AF304)</f>
        <v>4399</v>
      </c>
      <c r="AH304" s="3" t="s">
        <v>234</v>
      </c>
      <c r="AI304" s="4" t="s">
        <v>233</v>
      </c>
    </row>
    <row r="305" spans="1:35" ht="16.5" x14ac:dyDescent="0.2">
      <c r="A305" s="5" t="str">
        <f>INDEX([1]!Raw[ [        SUBJECT ID] ], 61)</f>
        <v xml:space="preserve">               B3L</v>
      </c>
      <c r="B305" s="6"/>
      <c r="C305" s="39" t="s">
        <v>229</v>
      </c>
      <c r="D305" s="50" t="s">
        <v>232</v>
      </c>
      <c r="E305" s="6" t="s">
        <v>230</v>
      </c>
      <c r="F305" s="50">
        <v>1601</v>
      </c>
      <c r="G305" s="50">
        <v>1255</v>
      </c>
      <c r="H305" s="50">
        <v>1374</v>
      </c>
      <c r="I305" s="50">
        <v>1296</v>
      </c>
      <c r="J305" s="50">
        <v>1271</v>
      </c>
      <c r="K305" s="50">
        <v>866</v>
      </c>
      <c r="L305" s="6">
        <f t="shared" ref="L305:L315" si="70">SUM(F305:K305)</f>
        <v>7663</v>
      </c>
      <c r="M305" s="50">
        <v>4</v>
      </c>
      <c r="N305" s="50">
        <v>8</v>
      </c>
      <c r="O305" s="50">
        <v>2</v>
      </c>
      <c r="P305" s="50">
        <v>3</v>
      </c>
      <c r="Q305" s="50">
        <v>6</v>
      </c>
      <c r="R305" s="50">
        <v>5</v>
      </c>
      <c r="S305" s="6">
        <f t="shared" ref="S305:S315" si="71">SUM(M305:R305)</f>
        <v>28</v>
      </c>
      <c r="T305" s="50">
        <v>18.7</v>
      </c>
      <c r="U305" s="50">
        <v>20.8</v>
      </c>
      <c r="V305" s="50">
        <v>24.7</v>
      </c>
      <c r="W305" s="50">
        <v>10.3</v>
      </c>
      <c r="X305" s="50">
        <v>19</v>
      </c>
      <c r="Y305" s="50">
        <v>8.1</v>
      </c>
      <c r="Z305" s="6">
        <f t="shared" ref="Z305:Z315" si="72">SUM(T305:Y305)</f>
        <v>101.6</v>
      </c>
      <c r="AA305" s="50">
        <v>1696</v>
      </c>
      <c r="AB305" s="50">
        <v>833</v>
      </c>
      <c r="AC305" s="50">
        <v>701</v>
      </c>
      <c r="AD305" s="50">
        <v>373</v>
      </c>
      <c r="AE305" s="50">
        <v>572</v>
      </c>
      <c r="AF305" s="50">
        <v>490</v>
      </c>
      <c r="AG305" s="6">
        <f t="shared" ref="AG305:AG315" si="73">SUM(AA305:AF305)</f>
        <v>4665</v>
      </c>
      <c r="AH305" s="6" t="s">
        <v>234</v>
      </c>
      <c r="AI305" s="7" t="s">
        <v>233</v>
      </c>
    </row>
    <row r="306" spans="1:35" ht="16.5" x14ac:dyDescent="0.2">
      <c r="A306" s="5" t="str">
        <f>INDEX([1]!Raw[ [        SUBJECT ID] ], 1)</f>
        <v xml:space="preserve">               B3N</v>
      </c>
      <c r="B306" s="6"/>
      <c r="C306" s="39" t="s">
        <v>229</v>
      </c>
      <c r="D306" s="50" t="s">
        <v>232</v>
      </c>
      <c r="E306" s="6" t="s">
        <v>230</v>
      </c>
      <c r="F306" s="50">
        <v>2420</v>
      </c>
      <c r="G306" s="50">
        <v>1872</v>
      </c>
      <c r="H306" s="50">
        <v>1573</v>
      </c>
      <c r="I306" s="50">
        <v>1257</v>
      </c>
      <c r="J306" s="50">
        <v>1240</v>
      </c>
      <c r="K306" s="50">
        <v>1172</v>
      </c>
      <c r="L306" s="6">
        <f t="shared" si="70"/>
        <v>9534</v>
      </c>
      <c r="M306" s="50">
        <v>10</v>
      </c>
      <c r="N306" s="50">
        <v>25</v>
      </c>
      <c r="O306" s="50">
        <v>21</v>
      </c>
      <c r="P306" s="50">
        <v>20</v>
      </c>
      <c r="Q306" s="50">
        <v>13</v>
      </c>
      <c r="R306" s="50">
        <v>13</v>
      </c>
      <c r="S306" s="6">
        <f t="shared" si="71"/>
        <v>102</v>
      </c>
      <c r="T306" s="50">
        <v>20.8</v>
      </c>
      <c r="U306" s="50">
        <v>17</v>
      </c>
      <c r="V306" s="50">
        <v>25.8</v>
      </c>
      <c r="W306" s="50">
        <v>26.8</v>
      </c>
      <c r="X306" s="50">
        <v>27.4</v>
      </c>
      <c r="Y306" s="50">
        <v>18</v>
      </c>
      <c r="Z306" s="6">
        <f t="shared" si="72"/>
        <v>135.79999999999998</v>
      </c>
      <c r="AA306" s="50">
        <v>2121</v>
      </c>
      <c r="AB306" s="50">
        <v>1348</v>
      </c>
      <c r="AC306" s="50">
        <v>1492</v>
      </c>
      <c r="AD306" s="50">
        <v>1416</v>
      </c>
      <c r="AE306" s="50">
        <v>1283</v>
      </c>
      <c r="AF306" s="50">
        <v>789</v>
      </c>
      <c r="AG306" s="6">
        <f t="shared" si="73"/>
        <v>8449</v>
      </c>
      <c r="AH306" s="6" t="s">
        <v>234</v>
      </c>
      <c r="AI306" s="7" t="s">
        <v>233</v>
      </c>
    </row>
    <row r="307" spans="1:35" ht="16.5" x14ac:dyDescent="0.2">
      <c r="A307" s="5" t="str">
        <f>INDEX([1]!Raw[ [        SUBJECT ID] ], 301)</f>
        <v xml:space="preserve">               B4R</v>
      </c>
      <c r="B307" s="6"/>
      <c r="C307" s="39" t="s">
        <v>229</v>
      </c>
      <c r="D307" s="50" t="s">
        <v>232</v>
      </c>
      <c r="E307" s="6" t="s">
        <v>230</v>
      </c>
      <c r="F307" s="50">
        <v>1549</v>
      </c>
      <c r="G307" s="50">
        <v>860</v>
      </c>
      <c r="H307" s="50">
        <v>841</v>
      </c>
      <c r="I307" s="50">
        <v>1060</v>
      </c>
      <c r="J307" s="50">
        <v>528</v>
      </c>
      <c r="K307" s="50">
        <v>688</v>
      </c>
      <c r="L307" s="6">
        <f t="shared" si="70"/>
        <v>5526</v>
      </c>
      <c r="M307" s="50">
        <v>78</v>
      </c>
      <c r="N307" s="50">
        <v>56</v>
      </c>
      <c r="O307" s="50">
        <v>54</v>
      </c>
      <c r="P307" s="50">
        <v>56</v>
      </c>
      <c r="Q307" s="50">
        <v>82</v>
      </c>
      <c r="R307" s="50">
        <v>37</v>
      </c>
      <c r="S307" s="6">
        <f t="shared" si="71"/>
        <v>363</v>
      </c>
      <c r="T307" s="50">
        <v>32.700000000000003</v>
      </c>
      <c r="U307" s="50">
        <v>85.9</v>
      </c>
      <c r="V307" s="50">
        <v>54</v>
      </c>
      <c r="W307" s="50">
        <v>73</v>
      </c>
      <c r="X307" s="50">
        <v>33.9</v>
      </c>
      <c r="Y307" s="50">
        <v>45.5</v>
      </c>
      <c r="Z307" s="6">
        <f t="shared" si="72"/>
        <v>325</v>
      </c>
      <c r="AA307" s="50">
        <v>2842</v>
      </c>
      <c r="AB307" s="50">
        <v>1672</v>
      </c>
      <c r="AC307" s="50">
        <v>1381</v>
      </c>
      <c r="AD307" s="50">
        <v>993</v>
      </c>
      <c r="AE307" s="50">
        <v>828</v>
      </c>
      <c r="AF307" s="50">
        <v>855</v>
      </c>
      <c r="AG307" s="6">
        <f t="shared" si="73"/>
        <v>8571</v>
      </c>
      <c r="AH307" s="6" t="s">
        <v>234</v>
      </c>
      <c r="AI307" s="7" t="s">
        <v>233</v>
      </c>
    </row>
    <row r="308" spans="1:35" ht="16.5" x14ac:dyDescent="0.2">
      <c r="A308" s="5" t="str">
        <f>INDEX([1]!Raw[ [        SUBJECT ID] ], 571)</f>
        <v xml:space="preserve">               B7R</v>
      </c>
      <c r="B308" s="6"/>
      <c r="C308" s="39" t="s">
        <v>229</v>
      </c>
      <c r="D308" s="50" t="s">
        <v>232</v>
      </c>
      <c r="E308" s="6" t="s">
        <v>230</v>
      </c>
      <c r="F308" s="50">
        <v>1214</v>
      </c>
      <c r="G308" s="50">
        <v>613</v>
      </c>
      <c r="H308" s="50">
        <v>629</v>
      </c>
      <c r="I308" s="50">
        <v>477</v>
      </c>
      <c r="J308" s="50">
        <v>473</v>
      </c>
      <c r="K308" s="50">
        <v>588</v>
      </c>
      <c r="L308" s="6">
        <f t="shared" si="70"/>
        <v>3994</v>
      </c>
      <c r="M308" s="50">
        <v>64</v>
      </c>
      <c r="N308" s="50">
        <v>32</v>
      </c>
      <c r="O308" s="50">
        <v>29</v>
      </c>
      <c r="P308" s="50">
        <v>70</v>
      </c>
      <c r="Q308" s="50">
        <v>14</v>
      </c>
      <c r="R308" s="50">
        <v>22</v>
      </c>
      <c r="S308" s="6">
        <f t="shared" si="71"/>
        <v>231</v>
      </c>
      <c r="T308" s="50">
        <v>39.5</v>
      </c>
      <c r="U308" s="50">
        <v>32.299999999999997</v>
      </c>
      <c r="V308" s="50">
        <v>25</v>
      </c>
      <c r="W308" s="50">
        <v>41.8</v>
      </c>
      <c r="X308" s="50">
        <v>9.9</v>
      </c>
      <c r="Y308" s="50">
        <v>7.8</v>
      </c>
      <c r="Z308" s="6">
        <f t="shared" si="72"/>
        <v>156.30000000000001</v>
      </c>
      <c r="AA308" s="50">
        <v>1901</v>
      </c>
      <c r="AB308" s="50">
        <v>697</v>
      </c>
      <c r="AC308" s="50">
        <v>573</v>
      </c>
      <c r="AD308" s="50">
        <v>953</v>
      </c>
      <c r="AE308" s="50">
        <v>339</v>
      </c>
      <c r="AF308" s="50">
        <v>403</v>
      </c>
      <c r="AG308" s="6">
        <f t="shared" si="73"/>
        <v>4866</v>
      </c>
      <c r="AH308" s="6" t="s">
        <v>234</v>
      </c>
      <c r="AI308" s="7" t="s">
        <v>233</v>
      </c>
    </row>
    <row r="309" spans="1:35" ht="16.5" x14ac:dyDescent="0.2">
      <c r="A309" s="5" t="str">
        <f>INDEX([2]!Raw[ [        SUBJECT ID] ], 661)</f>
        <v xml:space="preserve">               B2R</v>
      </c>
      <c r="B309" s="6"/>
      <c r="C309" s="39" t="s">
        <v>229</v>
      </c>
      <c r="D309" s="50" t="s">
        <v>232</v>
      </c>
      <c r="E309" s="6" t="s">
        <v>230</v>
      </c>
      <c r="F309" s="50">
        <v>1178</v>
      </c>
      <c r="G309" s="50">
        <v>986</v>
      </c>
      <c r="H309" s="50">
        <v>887</v>
      </c>
      <c r="I309" s="50">
        <v>924</v>
      </c>
      <c r="J309" s="50">
        <v>820</v>
      </c>
      <c r="K309" s="50">
        <v>683</v>
      </c>
      <c r="L309" s="6">
        <f t="shared" si="70"/>
        <v>5478</v>
      </c>
      <c r="M309" s="50">
        <v>10</v>
      </c>
      <c r="N309" s="50">
        <v>7</v>
      </c>
      <c r="O309" s="50">
        <v>5</v>
      </c>
      <c r="P309" s="50">
        <v>4</v>
      </c>
      <c r="Q309" s="50">
        <v>4</v>
      </c>
      <c r="R309" s="50">
        <v>12</v>
      </c>
      <c r="S309" s="6">
        <f t="shared" si="71"/>
        <v>42</v>
      </c>
      <c r="T309" s="50">
        <v>10.4</v>
      </c>
      <c r="U309" s="50">
        <v>8</v>
      </c>
      <c r="V309" s="50">
        <v>10.1</v>
      </c>
      <c r="W309" s="50">
        <v>0.7</v>
      </c>
      <c r="X309" s="50">
        <v>2.2999999999999998</v>
      </c>
      <c r="Y309" s="50">
        <v>13.6</v>
      </c>
      <c r="Z309" s="6">
        <f t="shared" si="72"/>
        <v>45.1</v>
      </c>
      <c r="AA309" s="50">
        <v>1357</v>
      </c>
      <c r="AB309" s="50">
        <v>447</v>
      </c>
      <c r="AC309" s="50">
        <v>389</v>
      </c>
      <c r="AD309" s="50">
        <v>175</v>
      </c>
      <c r="AE309" s="50">
        <v>212</v>
      </c>
      <c r="AF309" s="50">
        <v>499</v>
      </c>
      <c r="AG309" s="6">
        <f t="shared" si="73"/>
        <v>3079</v>
      </c>
      <c r="AH309" s="6" t="s">
        <v>234</v>
      </c>
      <c r="AI309" s="7" t="s">
        <v>233</v>
      </c>
    </row>
    <row r="310" spans="1:35" ht="16.5" x14ac:dyDescent="0.2">
      <c r="A310" s="5" t="str">
        <f>INDEX([2]!Raw[ [        SUBJECT ID] ], 781)</f>
        <v xml:space="preserve">               B5L</v>
      </c>
      <c r="B310" s="6"/>
      <c r="C310" s="39" t="s">
        <v>229</v>
      </c>
      <c r="D310" s="50" t="s">
        <v>232</v>
      </c>
      <c r="E310" s="6" t="s">
        <v>230</v>
      </c>
      <c r="F310" s="50">
        <v>1588</v>
      </c>
      <c r="G310" s="50">
        <v>1238</v>
      </c>
      <c r="H310" s="50">
        <v>1273</v>
      </c>
      <c r="I310" s="50">
        <v>1279</v>
      </c>
      <c r="J310" s="50">
        <v>1065</v>
      </c>
      <c r="K310" s="50">
        <v>916</v>
      </c>
      <c r="L310" s="6">
        <f t="shared" si="70"/>
        <v>7359</v>
      </c>
      <c r="M310" s="50">
        <v>1</v>
      </c>
      <c r="N310" s="50">
        <v>4</v>
      </c>
      <c r="O310" s="50">
        <v>1</v>
      </c>
      <c r="P310" s="50">
        <v>8</v>
      </c>
      <c r="Q310" s="50">
        <v>0</v>
      </c>
      <c r="R310" s="50">
        <v>2</v>
      </c>
      <c r="S310" s="6">
        <f t="shared" si="71"/>
        <v>16</v>
      </c>
      <c r="T310" s="50">
        <v>33</v>
      </c>
      <c r="U310" s="50">
        <v>21.7</v>
      </c>
      <c r="V310" s="50">
        <v>31</v>
      </c>
      <c r="W310" s="50">
        <v>10.4</v>
      </c>
      <c r="X310" s="50">
        <v>20.7</v>
      </c>
      <c r="Y310" s="50">
        <v>10.1</v>
      </c>
      <c r="Z310" s="6">
        <f t="shared" si="72"/>
        <v>126.9</v>
      </c>
      <c r="AA310" s="50">
        <v>1252</v>
      </c>
      <c r="AB310" s="50">
        <v>830</v>
      </c>
      <c r="AC310" s="50">
        <v>762</v>
      </c>
      <c r="AD310" s="50">
        <v>830</v>
      </c>
      <c r="AE310" s="50">
        <v>650</v>
      </c>
      <c r="AF310" s="50">
        <v>360</v>
      </c>
      <c r="AG310" s="6">
        <f t="shared" si="73"/>
        <v>4684</v>
      </c>
      <c r="AH310" s="6" t="s">
        <v>234</v>
      </c>
      <c r="AI310" s="7" t="s">
        <v>233</v>
      </c>
    </row>
    <row r="311" spans="1:35" ht="16.5" x14ac:dyDescent="0.2">
      <c r="A311" s="5" t="str">
        <f>INDEX([2]!Raw[ [        SUBJECT ID] ], 751)</f>
        <v xml:space="preserve">               B5R</v>
      </c>
      <c r="B311" s="6"/>
      <c r="C311" s="39" t="s">
        <v>229</v>
      </c>
      <c r="D311" s="50" t="s">
        <v>232</v>
      </c>
      <c r="E311" s="6" t="s">
        <v>230</v>
      </c>
      <c r="F311" s="50">
        <v>1444</v>
      </c>
      <c r="G311" s="50">
        <v>1253</v>
      </c>
      <c r="H311" s="50">
        <v>997</v>
      </c>
      <c r="I311" s="50">
        <v>637</v>
      </c>
      <c r="J311" s="50">
        <v>658</v>
      </c>
      <c r="K311" s="50">
        <v>528</v>
      </c>
      <c r="L311" s="6">
        <f t="shared" si="70"/>
        <v>5517</v>
      </c>
      <c r="M311" s="50">
        <v>20</v>
      </c>
      <c r="N311" s="50">
        <v>20</v>
      </c>
      <c r="O311" s="50">
        <v>36</v>
      </c>
      <c r="P311" s="50">
        <v>20</v>
      </c>
      <c r="Q311" s="50">
        <v>32</v>
      </c>
      <c r="R311" s="50">
        <v>32</v>
      </c>
      <c r="S311" s="6">
        <f t="shared" si="71"/>
        <v>160</v>
      </c>
      <c r="T311" s="50">
        <v>52.5</v>
      </c>
      <c r="U311" s="50">
        <v>48.4</v>
      </c>
      <c r="V311" s="50">
        <v>29.7</v>
      </c>
      <c r="W311" s="50">
        <v>25.2</v>
      </c>
      <c r="X311" s="50">
        <v>34.5</v>
      </c>
      <c r="Y311" s="50">
        <v>18.2</v>
      </c>
      <c r="Z311" s="6">
        <f t="shared" si="72"/>
        <v>208.49999999999997</v>
      </c>
      <c r="AA311" s="50">
        <v>1673</v>
      </c>
      <c r="AB311" s="50">
        <v>946</v>
      </c>
      <c r="AC311" s="50">
        <v>1009</v>
      </c>
      <c r="AD311" s="50">
        <v>1018</v>
      </c>
      <c r="AE311" s="50">
        <v>709</v>
      </c>
      <c r="AF311" s="50">
        <v>718</v>
      </c>
      <c r="AG311" s="6">
        <f t="shared" si="73"/>
        <v>6073</v>
      </c>
      <c r="AH311" s="6" t="s">
        <v>234</v>
      </c>
      <c r="AI311" s="7" t="s">
        <v>233</v>
      </c>
    </row>
    <row r="312" spans="1:35" ht="16.5" x14ac:dyDescent="0.2">
      <c r="A312" s="5" t="str">
        <f>INDEX([2]!Raw[ [        SUBJECT ID] ], 331)</f>
        <v xml:space="preserve">               B6B</v>
      </c>
      <c r="B312" s="6"/>
      <c r="C312" s="39" t="s">
        <v>229</v>
      </c>
      <c r="D312" s="50" t="s">
        <v>232</v>
      </c>
      <c r="E312" s="6" t="s">
        <v>230</v>
      </c>
      <c r="F312" s="50">
        <v>1527</v>
      </c>
      <c r="G312" s="50">
        <v>931</v>
      </c>
      <c r="H312" s="50">
        <v>823</v>
      </c>
      <c r="I312" s="50">
        <v>700</v>
      </c>
      <c r="J312" s="50">
        <v>704</v>
      </c>
      <c r="K312" s="50">
        <v>419</v>
      </c>
      <c r="L312" s="6">
        <f t="shared" si="70"/>
        <v>5104</v>
      </c>
      <c r="M312" s="50">
        <v>43</v>
      </c>
      <c r="N312" s="50">
        <v>39</v>
      </c>
      <c r="O312" s="50">
        <v>28</v>
      </c>
      <c r="P312" s="50">
        <v>7</v>
      </c>
      <c r="Q312" s="50">
        <v>10</v>
      </c>
      <c r="R312" s="50">
        <v>19</v>
      </c>
      <c r="S312" s="6">
        <f t="shared" si="71"/>
        <v>146</v>
      </c>
      <c r="T312" s="50">
        <v>23.8</v>
      </c>
      <c r="U312" s="50">
        <v>28.9</v>
      </c>
      <c r="V312" s="50">
        <v>6.5</v>
      </c>
      <c r="W312" s="50">
        <v>6.1</v>
      </c>
      <c r="X312" s="50">
        <v>5.6</v>
      </c>
      <c r="Y312" s="50">
        <v>2.9</v>
      </c>
      <c r="Z312" s="6">
        <f t="shared" si="72"/>
        <v>73.8</v>
      </c>
      <c r="AA312" s="50">
        <v>1375</v>
      </c>
      <c r="AB312" s="50">
        <v>1235</v>
      </c>
      <c r="AC312" s="50">
        <v>884</v>
      </c>
      <c r="AD312" s="50">
        <v>503</v>
      </c>
      <c r="AE312" s="50">
        <v>422</v>
      </c>
      <c r="AF312" s="50">
        <v>381</v>
      </c>
      <c r="AG312" s="6">
        <f t="shared" si="73"/>
        <v>4800</v>
      </c>
      <c r="AH312" s="6" t="s">
        <v>234</v>
      </c>
      <c r="AI312" s="7" t="s">
        <v>233</v>
      </c>
    </row>
    <row r="313" spans="1:35" ht="16.5" x14ac:dyDescent="0.2">
      <c r="A313" s="5" t="str">
        <f>INDEX([2]!Raw[ [        SUBJECT ID] ], 271)</f>
        <v xml:space="preserve">               B6R</v>
      </c>
      <c r="B313" s="6"/>
      <c r="C313" s="39" t="s">
        <v>229</v>
      </c>
      <c r="D313" s="50" t="s">
        <v>232</v>
      </c>
      <c r="E313" s="6" t="s">
        <v>230</v>
      </c>
      <c r="F313" s="50">
        <v>2057</v>
      </c>
      <c r="G313" s="50">
        <v>1175</v>
      </c>
      <c r="H313" s="50">
        <v>1138</v>
      </c>
      <c r="I313" s="50">
        <v>1025</v>
      </c>
      <c r="J313" s="50">
        <v>1397</v>
      </c>
      <c r="K313" s="50">
        <v>740</v>
      </c>
      <c r="L313" s="6">
        <f t="shared" si="70"/>
        <v>7532</v>
      </c>
      <c r="M313" s="50">
        <v>46</v>
      </c>
      <c r="N313" s="50">
        <v>28</v>
      </c>
      <c r="O313" s="50">
        <v>35</v>
      </c>
      <c r="P313" s="50">
        <v>32</v>
      </c>
      <c r="Q313" s="50">
        <v>27</v>
      </c>
      <c r="R313" s="50">
        <v>2</v>
      </c>
      <c r="S313" s="6">
        <f t="shared" si="71"/>
        <v>170</v>
      </c>
      <c r="T313" s="50">
        <v>40.200000000000003</v>
      </c>
      <c r="U313" s="50">
        <v>22.1</v>
      </c>
      <c r="V313" s="50">
        <v>18.5</v>
      </c>
      <c r="W313" s="50">
        <v>15</v>
      </c>
      <c r="X313" s="50">
        <v>11.2</v>
      </c>
      <c r="Y313" s="50">
        <v>10.6</v>
      </c>
      <c r="Z313" s="6">
        <f t="shared" si="72"/>
        <v>117.60000000000001</v>
      </c>
      <c r="AA313" s="50">
        <v>1756</v>
      </c>
      <c r="AB313" s="50">
        <v>840</v>
      </c>
      <c r="AC313" s="50">
        <v>750</v>
      </c>
      <c r="AD313" s="50">
        <v>530</v>
      </c>
      <c r="AE313" s="50">
        <v>458</v>
      </c>
      <c r="AF313" s="50">
        <v>192</v>
      </c>
      <c r="AG313" s="6">
        <f t="shared" si="73"/>
        <v>4526</v>
      </c>
      <c r="AH313" s="6" t="s">
        <v>234</v>
      </c>
      <c r="AI313" s="7" t="s">
        <v>233</v>
      </c>
    </row>
    <row r="314" spans="1:35" ht="16.5" x14ac:dyDescent="0.2">
      <c r="A314" s="5" t="str">
        <f>INDEX([2]!Raw[ [        SUBJECT ID] ], 91)</f>
        <v xml:space="preserve">               B8B</v>
      </c>
      <c r="B314" s="6"/>
      <c r="C314" s="39" t="s">
        <v>229</v>
      </c>
      <c r="D314" s="50" t="s">
        <v>232</v>
      </c>
      <c r="E314" s="6" t="s">
        <v>230</v>
      </c>
      <c r="F314" s="50">
        <v>2574</v>
      </c>
      <c r="G314" s="50">
        <v>1448</v>
      </c>
      <c r="H314" s="50">
        <v>1270</v>
      </c>
      <c r="I314" s="50">
        <v>1255</v>
      </c>
      <c r="J314" s="50">
        <v>1396</v>
      </c>
      <c r="K314" s="50">
        <v>859</v>
      </c>
      <c r="L314" s="6">
        <f t="shared" si="70"/>
        <v>8802</v>
      </c>
      <c r="M314" s="50">
        <v>24</v>
      </c>
      <c r="N314" s="50">
        <v>16</v>
      </c>
      <c r="O314" s="50">
        <v>2</v>
      </c>
      <c r="P314" s="50">
        <v>12</v>
      </c>
      <c r="Q314" s="50">
        <v>55</v>
      </c>
      <c r="R314" s="50">
        <v>10</v>
      </c>
      <c r="S314" s="6">
        <f t="shared" si="71"/>
        <v>119</v>
      </c>
      <c r="T314" s="50">
        <v>62.5</v>
      </c>
      <c r="U314" s="50">
        <v>74.5</v>
      </c>
      <c r="V314" s="50">
        <v>34.700000000000003</v>
      </c>
      <c r="W314" s="50">
        <v>59.4</v>
      </c>
      <c r="X314" s="50">
        <v>65.099999999999994</v>
      </c>
      <c r="Y314" s="50">
        <v>32.4</v>
      </c>
      <c r="Z314" s="6">
        <f t="shared" si="72"/>
        <v>328.59999999999997</v>
      </c>
      <c r="AA314" s="50">
        <v>2717</v>
      </c>
      <c r="AB314" s="50">
        <v>1199</v>
      </c>
      <c r="AC314" s="50">
        <v>1014</v>
      </c>
      <c r="AD314" s="50">
        <v>1046</v>
      </c>
      <c r="AE314" s="50">
        <v>1414</v>
      </c>
      <c r="AF314" s="50">
        <v>578</v>
      </c>
      <c r="AG314" s="6">
        <f t="shared" si="73"/>
        <v>7968</v>
      </c>
      <c r="AH314" s="6" t="s">
        <v>234</v>
      </c>
      <c r="AI314" s="7" t="s">
        <v>233</v>
      </c>
    </row>
    <row r="315" spans="1:35" ht="16.5" x14ac:dyDescent="0.2">
      <c r="A315" s="5" t="str">
        <f>INDEX([2]!Raw[ [        SUBJECT ID] ], 31)</f>
        <v xml:space="preserve">               B8R</v>
      </c>
      <c r="B315" s="6"/>
      <c r="C315" s="39" t="s">
        <v>229</v>
      </c>
      <c r="D315" s="50" t="s">
        <v>232</v>
      </c>
      <c r="E315" s="6" t="s">
        <v>230</v>
      </c>
      <c r="F315" s="50">
        <v>1593</v>
      </c>
      <c r="G315" s="50">
        <v>1206</v>
      </c>
      <c r="H315" s="50">
        <v>1157</v>
      </c>
      <c r="I315" s="50">
        <v>1370</v>
      </c>
      <c r="J315" s="50">
        <v>1182</v>
      </c>
      <c r="K315" s="50">
        <v>984</v>
      </c>
      <c r="L315" s="6">
        <f t="shared" si="70"/>
        <v>7492</v>
      </c>
      <c r="M315" s="50">
        <v>27</v>
      </c>
      <c r="N315" s="50">
        <v>14</v>
      </c>
      <c r="O315" s="50">
        <v>30</v>
      </c>
      <c r="P315" s="50">
        <v>12</v>
      </c>
      <c r="Q315" s="50">
        <v>32</v>
      </c>
      <c r="R315" s="50">
        <v>2</v>
      </c>
      <c r="S315" s="6">
        <f t="shared" si="71"/>
        <v>117</v>
      </c>
      <c r="T315" s="50">
        <v>42.8</v>
      </c>
      <c r="U315" s="50">
        <v>60.7</v>
      </c>
      <c r="V315" s="50">
        <v>50.1</v>
      </c>
      <c r="W315" s="50">
        <v>82.6</v>
      </c>
      <c r="X315" s="50">
        <v>54.5</v>
      </c>
      <c r="Y315" s="50">
        <v>57.9</v>
      </c>
      <c r="Z315" s="6">
        <f t="shared" si="72"/>
        <v>348.59999999999997</v>
      </c>
      <c r="AA315" s="50">
        <v>3517</v>
      </c>
      <c r="AB315" s="50">
        <v>1582</v>
      </c>
      <c r="AC315" s="50">
        <v>1282</v>
      </c>
      <c r="AD315" s="50">
        <v>951</v>
      </c>
      <c r="AE315" s="50">
        <v>1134</v>
      </c>
      <c r="AF315" s="50">
        <v>498</v>
      </c>
      <c r="AG315" s="6">
        <f t="shared" si="73"/>
        <v>8964</v>
      </c>
      <c r="AH315" s="6" t="s">
        <v>234</v>
      </c>
      <c r="AI315" s="7" t="s">
        <v>233</v>
      </c>
    </row>
    <row r="316" spans="1:35" ht="16.5" x14ac:dyDescent="0.2">
      <c r="A316" s="5" t="str">
        <f>INDEX([2]!Raw[ [        SUBJECT ID] ], 481)</f>
        <v xml:space="preserve">               B9R</v>
      </c>
      <c r="B316" s="6"/>
      <c r="C316" s="39" t="s">
        <v>229</v>
      </c>
      <c r="D316" s="50" t="s">
        <v>232</v>
      </c>
      <c r="E316" s="6" t="s">
        <v>230</v>
      </c>
      <c r="F316" s="50">
        <v>1428</v>
      </c>
      <c r="G316" s="50">
        <v>1065</v>
      </c>
      <c r="H316" s="50">
        <v>836</v>
      </c>
      <c r="I316" s="50">
        <v>306</v>
      </c>
      <c r="J316" s="50">
        <v>618</v>
      </c>
      <c r="K316" s="50">
        <v>649</v>
      </c>
      <c r="L316" s="6">
        <f>SUM(F316:K316)</f>
        <v>4902</v>
      </c>
      <c r="M316" s="50">
        <v>14</v>
      </c>
      <c r="N316" s="50">
        <v>9</v>
      </c>
      <c r="O316" s="50">
        <v>20</v>
      </c>
      <c r="P316" s="50">
        <v>66</v>
      </c>
      <c r="Q316" s="50">
        <v>33</v>
      </c>
      <c r="R316" s="50">
        <v>22</v>
      </c>
      <c r="S316" s="6">
        <f>SUM(M316:R316)</f>
        <v>164</v>
      </c>
      <c r="T316" s="50">
        <v>17.399999999999999</v>
      </c>
      <c r="U316" s="50">
        <v>25.4</v>
      </c>
      <c r="V316" s="50">
        <v>18.3</v>
      </c>
      <c r="W316" s="50">
        <v>61</v>
      </c>
      <c r="X316" s="50">
        <v>18.5</v>
      </c>
      <c r="Y316" s="50">
        <v>26.8</v>
      </c>
      <c r="Z316" s="6">
        <f>SUM(T316:Y316)</f>
        <v>167.4</v>
      </c>
      <c r="AA316" s="50">
        <v>1862</v>
      </c>
      <c r="AB316" s="50">
        <v>1242</v>
      </c>
      <c r="AC316" s="50">
        <v>1172</v>
      </c>
      <c r="AD316" s="50">
        <v>1461</v>
      </c>
      <c r="AE316" s="50">
        <v>1225</v>
      </c>
      <c r="AF316" s="50">
        <v>919</v>
      </c>
      <c r="AG316" s="6">
        <f>SUM(AA316:AF316)</f>
        <v>7881</v>
      </c>
      <c r="AH316" s="6" t="s">
        <v>234</v>
      </c>
      <c r="AI316" s="7" t="s">
        <v>233</v>
      </c>
    </row>
    <row r="317" spans="1:35" ht="15" thickBot="1" x14ac:dyDescent="0.25">
      <c r="A317" s="57" t="s">
        <v>171</v>
      </c>
      <c r="B317" s="58"/>
      <c r="C317" s="58"/>
      <c r="D317" s="6"/>
      <c r="E317" s="8"/>
      <c r="F317" s="6">
        <f>AVERAGE(F304:F316)</f>
        <v>1665.1538461538462</v>
      </c>
      <c r="G317" s="6">
        <f t="shared" ref="G317:AG317" si="74">AVERAGE(G304:G316)</f>
        <v>1141.9230769230769</v>
      </c>
      <c r="H317" s="6">
        <f t="shared" si="74"/>
        <v>1051.9230769230769</v>
      </c>
      <c r="I317" s="6">
        <f t="shared" si="74"/>
        <v>947.76923076923072</v>
      </c>
      <c r="J317" s="6">
        <f t="shared" si="74"/>
        <v>927.84615384615381</v>
      </c>
      <c r="K317" s="6">
        <f t="shared" si="74"/>
        <v>748.53846153846155</v>
      </c>
      <c r="L317" s="6">
        <f t="shared" si="74"/>
        <v>6483.1538461538457</v>
      </c>
      <c r="M317" s="6">
        <f t="shared" si="74"/>
        <v>28.692307692307693</v>
      </c>
      <c r="N317" s="6">
        <f t="shared" si="74"/>
        <v>21.384615384615383</v>
      </c>
      <c r="O317" s="6">
        <f t="shared" si="74"/>
        <v>22.846153846153847</v>
      </c>
      <c r="P317" s="6">
        <f t="shared" si="74"/>
        <v>24.153846153846153</v>
      </c>
      <c r="Q317" s="6">
        <f t="shared" si="74"/>
        <v>23.692307692307693</v>
      </c>
      <c r="R317" s="6">
        <f t="shared" si="74"/>
        <v>13.692307692307692</v>
      </c>
      <c r="S317" s="6">
        <f t="shared" si="74"/>
        <v>134.46153846153845</v>
      </c>
      <c r="T317" s="6">
        <f t="shared" si="74"/>
        <v>32.730769230769234</v>
      </c>
      <c r="U317" s="6">
        <f t="shared" si="74"/>
        <v>37.192307692307686</v>
      </c>
      <c r="V317" s="6">
        <f t="shared" si="74"/>
        <v>25.992307692307694</v>
      </c>
      <c r="W317" s="6">
        <f t="shared" si="74"/>
        <v>32.299999999999997</v>
      </c>
      <c r="X317" s="6">
        <f t="shared" si="74"/>
        <v>23.799999999999997</v>
      </c>
      <c r="Y317" s="6">
        <f t="shared" si="74"/>
        <v>20.015384615384615</v>
      </c>
      <c r="Z317" s="6">
        <f t="shared" si="74"/>
        <v>172.03076923076921</v>
      </c>
      <c r="AA317" s="6">
        <f t="shared" si="74"/>
        <v>1983.8461538461538</v>
      </c>
      <c r="AB317" s="6">
        <f t="shared" si="74"/>
        <v>1074.7692307692307</v>
      </c>
      <c r="AC317" s="6">
        <f t="shared" si="74"/>
        <v>933.38461538461536</v>
      </c>
      <c r="AD317" s="6">
        <f t="shared" si="74"/>
        <v>819.23076923076928</v>
      </c>
      <c r="AE317" s="6">
        <f t="shared" si="74"/>
        <v>731.92307692307691</v>
      </c>
      <c r="AF317" s="6">
        <f t="shared" si="74"/>
        <v>528</v>
      </c>
      <c r="AG317" s="6">
        <f t="shared" si="74"/>
        <v>6071.1538461538457</v>
      </c>
      <c r="AH317" s="6"/>
      <c r="AI317" s="7"/>
    </row>
    <row r="318" spans="1:35" ht="15" thickBot="1" x14ac:dyDescent="0.25">
      <c r="A318" s="59" t="s">
        <v>172</v>
      </c>
      <c r="B318" s="60"/>
      <c r="C318" s="60"/>
      <c r="D318" s="10"/>
      <c r="E318" s="9"/>
      <c r="F318" s="10">
        <f>STDEV(F304:F316)/SQRT(13)</f>
        <v>118.20613493091525</v>
      </c>
      <c r="G318" s="10">
        <f t="shared" ref="G318:AG318" si="75">STDEV(G304:G316)/SQRT(13)</f>
        <v>85.476752090430992</v>
      </c>
      <c r="H318" s="10">
        <f t="shared" si="75"/>
        <v>74.821707869052418</v>
      </c>
      <c r="I318" s="10">
        <f t="shared" si="75"/>
        <v>96.580188142379171</v>
      </c>
      <c r="J318" s="10">
        <f t="shared" si="75"/>
        <v>94.144314080921831</v>
      </c>
      <c r="K318" s="10">
        <f t="shared" si="75"/>
        <v>56.712795936011531</v>
      </c>
      <c r="L318" s="10">
        <f t="shared" si="75"/>
        <v>464.37853213142466</v>
      </c>
      <c r="M318" s="10">
        <f t="shared" si="75"/>
        <v>6.496926902128239</v>
      </c>
      <c r="N318" s="10">
        <f t="shared" si="75"/>
        <v>4.0880351708596399</v>
      </c>
      <c r="O318" s="10">
        <f t="shared" si="75"/>
        <v>4.5345485086736907</v>
      </c>
      <c r="P318" s="10">
        <f t="shared" si="75"/>
        <v>6.7338088374682927</v>
      </c>
      <c r="Q318" s="10">
        <f t="shared" si="75"/>
        <v>6.6191104594319725</v>
      </c>
      <c r="R318" s="10">
        <f t="shared" si="75"/>
        <v>3.3347137181254474</v>
      </c>
      <c r="S318" s="10">
        <f t="shared" si="75"/>
        <v>25.565555599988333</v>
      </c>
      <c r="T318" s="10">
        <f t="shared" si="75"/>
        <v>4.1099532815266135</v>
      </c>
      <c r="U318" s="10">
        <f t="shared" si="75"/>
        <v>6.5393626829992222</v>
      </c>
      <c r="V318" s="10">
        <f t="shared" si="75"/>
        <v>4.0054203905371724</v>
      </c>
      <c r="W318" s="10">
        <f t="shared" si="75"/>
        <v>7.7928221411165879</v>
      </c>
      <c r="X318" s="10">
        <f t="shared" si="75"/>
        <v>5.2944334579844936</v>
      </c>
      <c r="Y318" s="10">
        <f t="shared" si="75"/>
        <v>4.5580141615232996</v>
      </c>
      <c r="Z318" s="10">
        <f t="shared" si="75"/>
        <v>28.049803200130935</v>
      </c>
      <c r="AA318" s="10">
        <f t="shared" si="75"/>
        <v>183.70711940455962</v>
      </c>
      <c r="AB318" s="10">
        <f t="shared" si="75"/>
        <v>97.574767771796019</v>
      </c>
      <c r="AC318" s="10">
        <f t="shared" si="75"/>
        <v>91.012716670038728</v>
      </c>
      <c r="AD318" s="10">
        <f t="shared" si="75"/>
        <v>110.28030450688001</v>
      </c>
      <c r="AE318" s="10">
        <f t="shared" si="75"/>
        <v>113.95683289436228</v>
      </c>
      <c r="AF318" s="10">
        <f t="shared" si="75"/>
        <v>65.426901861386412</v>
      </c>
      <c r="AG318" s="10">
        <f t="shared" si="75"/>
        <v>556.15316611654725</v>
      </c>
      <c r="AH318" s="10"/>
      <c r="AI318" s="54"/>
    </row>
    <row r="319" spans="1:35" ht="15" thickBot="1" x14ac:dyDescent="0.25"/>
    <row r="320" spans="1:35" ht="16.5" x14ac:dyDescent="0.2">
      <c r="A320" s="2" t="str">
        <f>INDEX([3]!Raw[ [        SUBJECT ID] ], 151)</f>
        <v xml:space="preserve">               B4R</v>
      </c>
      <c r="B320" s="3" t="s">
        <v>85</v>
      </c>
      <c r="C320" s="44" t="s">
        <v>231</v>
      </c>
      <c r="D320" s="49" t="s">
        <v>232</v>
      </c>
      <c r="E320" s="3" t="s">
        <v>230</v>
      </c>
      <c r="F320" s="49">
        <v>1663</v>
      </c>
      <c r="G320" s="49">
        <v>975</v>
      </c>
      <c r="H320" s="49">
        <v>1027</v>
      </c>
      <c r="I320" s="49">
        <v>758</v>
      </c>
      <c r="J320" s="49">
        <v>596</v>
      </c>
      <c r="K320" s="49">
        <v>785</v>
      </c>
      <c r="L320" s="3">
        <f>SUM(F320:K320)</f>
        <v>5804</v>
      </c>
      <c r="M320" s="49">
        <v>43</v>
      </c>
      <c r="N320" s="49">
        <v>28</v>
      </c>
      <c r="O320" s="49">
        <v>35</v>
      </c>
      <c r="P320" s="49">
        <v>30</v>
      </c>
      <c r="Q320" s="49">
        <v>16</v>
      </c>
      <c r="R320" s="49">
        <v>24</v>
      </c>
      <c r="S320" s="3">
        <f>SUM(M320:R320)</f>
        <v>176</v>
      </c>
      <c r="T320" s="49">
        <v>32.200000000000003</v>
      </c>
      <c r="U320" s="49">
        <v>25.6</v>
      </c>
      <c r="V320" s="49">
        <v>27.4</v>
      </c>
      <c r="W320" s="49">
        <v>26.7</v>
      </c>
      <c r="X320" s="49">
        <v>20.3</v>
      </c>
      <c r="Y320" s="49">
        <v>11.5</v>
      </c>
      <c r="Z320" s="3">
        <f>SUM(T320:Y320)</f>
        <v>143.70000000000002</v>
      </c>
      <c r="AA320" s="49">
        <v>1932</v>
      </c>
      <c r="AB320" s="49">
        <v>845</v>
      </c>
      <c r="AC320" s="49">
        <v>992</v>
      </c>
      <c r="AD320" s="49">
        <v>704</v>
      </c>
      <c r="AE320" s="49">
        <v>489</v>
      </c>
      <c r="AF320" s="49">
        <v>660</v>
      </c>
      <c r="AG320" s="3">
        <f>SUM(AA320:AF320)</f>
        <v>5622</v>
      </c>
      <c r="AH320" s="3" t="s">
        <v>234</v>
      </c>
      <c r="AI320" s="4" t="s">
        <v>233</v>
      </c>
    </row>
    <row r="321" spans="1:35" ht="16.5" x14ac:dyDescent="0.2">
      <c r="A321" s="5" t="str">
        <f>INDEX([3]!Raw[ [        SUBJECT ID] ], 211)</f>
        <v xml:space="preserve">               B4B</v>
      </c>
      <c r="B321" s="6" t="s">
        <v>85</v>
      </c>
      <c r="C321" s="39" t="s">
        <v>231</v>
      </c>
      <c r="D321" s="50" t="s">
        <v>232</v>
      </c>
      <c r="E321" s="6" t="s">
        <v>230</v>
      </c>
      <c r="F321" s="50">
        <v>2010</v>
      </c>
      <c r="G321" s="50">
        <v>1339</v>
      </c>
      <c r="H321" s="50">
        <v>1215</v>
      </c>
      <c r="I321" s="50">
        <v>1049</v>
      </c>
      <c r="J321" s="50">
        <v>1215</v>
      </c>
      <c r="K321" s="50">
        <v>822</v>
      </c>
      <c r="L321" s="6">
        <f t="shared" ref="L321:L331" si="76">SUM(F321:K321)</f>
        <v>7650</v>
      </c>
      <c r="M321" s="50">
        <v>11</v>
      </c>
      <c r="N321" s="50">
        <v>6</v>
      </c>
      <c r="O321" s="50">
        <v>6</v>
      </c>
      <c r="P321" s="50">
        <v>1</v>
      </c>
      <c r="Q321" s="50">
        <v>14</v>
      </c>
      <c r="R321" s="50">
        <v>9</v>
      </c>
      <c r="S321" s="6">
        <f t="shared" ref="S321:S331" si="77">SUM(M321:R321)</f>
        <v>47</v>
      </c>
      <c r="T321" s="50">
        <v>23</v>
      </c>
      <c r="U321" s="50">
        <v>43</v>
      </c>
      <c r="V321" s="50">
        <v>23</v>
      </c>
      <c r="W321" s="50">
        <v>19.7</v>
      </c>
      <c r="X321" s="50">
        <v>31.4</v>
      </c>
      <c r="Y321" s="50">
        <v>30.8</v>
      </c>
      <c r="Z321" s="6">
        <f t="shared" ref="Z321:Z331" si="78">SUM(T321:Y321)</f>
        <v>170.9</v>
      </c>
      <c r="AA321" s="50">
        <v>2144</v>
      </c>
      <c r="AB321" s="50">
        <v>1460</v>
      </c>
      <c r="AC321" s="50">
        <v>1488</v>
      </c>
      <c r="AD321" s="50">
        <v>1135</v>
      </c>
      <c r="AE321" s="50">
        <v>1226</v>
      </c>
      <c r="AF321" s="50">
        <v>921</v>
      </c>
      <c r="AG321" s="6">
        <f t="shared" ref="AG321:AG331" si="79">SUM(AA321:AF321)</f>
        <v>8374</v>
      </c>
      <c r="AH321" s="6" t="s">
        <v>234</v>
      </c>
      <c r="AI321" s="7" t="s">
        <v>233</v>
      </c>
    </row>
    <row r="322" spans="1:35" ht="16.5" x14ac:dyDescent="0.2">
      <c r="A322" s="5" t="str">
        <f>INDEX([3]!Raw[ [        SUBJECT ID] ], 301)</f>
        <v xml:space="preserve">               B2R</v>
      </c>
      <c r="B322" s="6" t="s">
        <v>85</v>
      </c>
      <c r="C322" s="39" t="s">
        <v>231</v>
      </c>
      <c r="D322" s="50" t="s">
        <v>232</v>
      </c>
      <c r="E322" s="6" t="s">
        <v>230</v>
      </c>
      <c r="F322" s="50">
        <v>1468</v>
      </c>
      <c r="G322" s="50">
        <v>1050</v>
      </c>
      <c r="H322" s="50">
        <v>767</v>
      </c>
      <c r="I322" s="50">
        <v>982</v>
      </c>
      <c r="J322" s="50">
        <v>960</v>
      </c>
      <c r="K322" s="50">
        <v>707</v>
      </c>
      <c r="L322" s="6">
        <f t="shared" si="76"/>
        <v>5934</v>
      </c>
      <c r="M322" s="50">
        <v>5</v>
      </c>
      <c r="N322" s="50">
        <v>4</v>
      </c>
      <c r="O322" s="50">
        <v>2</v>
      </c>
      <c r="P322" s="50">
        <v>3</v>
      </c>
      <c r="Q322" s="50">
        <v>0</v>
      </c>
      <c r="R322" s="50">
        <v>2</v>
      </c>
      <c r="S322" s="6">
        <f t="shared" si="77"/>
        <v>16</v>
      </c>
      <c r="T322" s="50">
        <v>59.6</v>
      </c>
      <c r="U322" s="50">
        <v>38.1</v>
      </c>
      <c r="V322" s="50">
        <v>22.7</v>
      </c>
      <c r="W322" s="50">
        <v>36.4</v>
      </c>
      <c r="X322" s="50">
        <v>30.4</v>
      </c>
      <c r="Y322" s="50">
        <v>56.8</v>
      </c>
      <c r="Z322" s="6">
        <f t="shared" si="78"/>
        <v>244</v>
      </c>
      <c r="AA322" s="50">
        <v>1565</v>
      </c>
      <c r="AB322" s="50">
        <v>973</v>
      </c>
      <c r="AC322" s="50">
        <v>609</v>
      </c>
      <c r="AD322" s="50">
        <v>840</v>
      </c>
      <c r="AE322" s="50">
        <v>666</v>
      </c>
      <c r="AF322" s="50">
        <v>440</v>
      </c>
      <c r="AG322" s="6">
        <f t="shared" si="79"/>
        <v>5093</v>
      </c>
      <c r="AH322" s="6" t="s">
        <v>234</v>
      </c>
      <c r="AI322" s="7" t="s">
        <v>233</v>
      </c>
    </row>
    <row r="323" spans="1:35" ht="16.5" x14ac:dyDescent="0.2">
      <c r="A323" s="5" t="str">
        <f>INDEX([3]!Raw[ [        SUBJECT ID] ], 391)</f>
        <v xml:space="preserve">               B5R</v>
      </c>
      <c r="B323" s="6" t="s">
        <v>85</v>
      </c>
      <c r="C323" s="39" t="s">
        <v>231</v>
      </c>
      <c r="D323" s="50" t="s">
        <v>232</v>
      </c>
      <c r="E323" s="6" t="s">
        <v>230</v>
      </c>
      <c r="F323" s="50">
        <v>2056</v>
      </c>
      <c r="G323" s="50">
        <v>1275</v>
      </c>
      <c r="H323" s="50">
        <v>831</v>
      </c>
      <c r="I323" s="50">
        <v>634</v>
      </c>
      <c r="J323" s="50">
        <v>547</v>
      </c>
      <c r="K323" s="50">
        <v>412</v>
      </c>
      <c r="L323" s="6">
        <f t="shared" si="76"/>
        <v>5755</v>
      </c>
      <c r="M323" s="50">
        <v>16</v>
      </c>
      <c r="N323" s="50">
        <v>5</v>
      </c>
      <c r="O323" s="50">
        <v>1</v>
      </c>
      <c r="P323" s="50">
        <v>0</v>
      </c>
      <c r="Q323" s="50">
        <v>0</v>
      </c>
      <c r="R323" s="50">
        <v>0</v>
      </c>
      <c r="S323" s="6">
        <f t="shared" si="77"/>
        <v>22</v>
      </c>
      <c r="T323" s="50">
        <v>26.6</v>
      </c>
      <c r="U323" s="50">
        <v>24.2</v>
      </c>
      <c r="V323" s="50">
        <v>4.8</v>
      </c>
      <c r="W323" s="50">
        <v>0.6</v>
      </c>
      <c r="X323" s="50">
        <v>0.3</v>
      </c>
      <c r="Y323" s="50">
        <v>0</v>
      </c>
      <c r="Z323" s="6">
        <f t="shared" si="78"/>
        <v>56.499999999999993</v>
      </c>
      <c r="AA323" s="50">
        <v>1450</v>
      </c>
      <c r="AB323" s="50">
        <v>630</v>
      </c>
      <c r="AC323" s="50">
        <v>408</v>
      </c>
      <c r="AD323" s="50">
        <v>311</v>
      </c>
      <c r="AE323" s="50">
        <v>217</v>
      </c>
      <c r="AF323" s="50">
        <v>169</v>
      </c>
      <c r="AG323" s="6">
        <f t="shared" si="79"/>
        <v>3185</v>
      </c>
      <c r="AH323" s="6" t="s">
        <v>234</v>
      </c>
      <c r="AI323" s="7" t="s">
        <v>233</v>
      </c>
    </row>
    <row r="324" spans="1:35" ht="16.5" x14ac:dyDescent="0.2">
      <c r="A324" s="5" t="str">
        <f>INDEX([3]!Raw[ [        SUBJECT ID] ], 421)</f>
        <v xml:space="preserve">               B5L</v>
      </c>
      <c r="B324" s="6" t="s">
        <v>85</v>
      </c>
      <c r="C324" s="39" t="s">
        <v>231</v>
      </c>
      <c r="D324" s="50" t="s">
        <v>232</v>
      </c>
      <c r="E324" s="6" t="s">
        <v>230</v>
      </c>
      <c r="F324" s="50">
        <v>2288</v>
      </c>
      <c r="G324" s="50">
        <v>1394</v>
      </c>
      <c r="H324" s="50">
        <v>1288</v>
      </c>
      <c r="I324" s="50">
        <v>1074</v>
      </c>
      <c r="J324" s="50">
        <v>995</v>
      </c>
      <c r="K324" s="50">
        <v>802</v>
      </c>
      <c r="L324" s="6">
        <f t="shared" si="76"/>
        <v>7841</v>
      </c>
      <c r="M324" s="50">
        <v>25</v>
      </c>
      <c r="N324" s="50">
        <v>7</v>
      </c>
      <c r="O324" s="50">
        <v>7</v>
      </c>
      <c r="P324" s="50">
        <v>15</v>
      </c>
      <c r="Q324" s="50">
        <v>8</v>
      </c>
      <c r="R324" s="50">
        <v>6</v>
      </c>
      <c r="S324" s="6">
        <f t="shared" si="77"/>
        <v>68</v>
      </c>
      <c r="T324" s="50">
        <v>41.6</v>
      </c>
      <c r="U324" s="50">
        <v>44.1</v>
      </c>
      <c r="V324" s="50">
        <v>53.7</v>
      </c>
      <c r="W324" s="50">
        <v>35</v>
      </c>
      <c r="X324" s="50">
        <v>18.899999999999999</v>
      </c>
      <c r="Y324" s="50">
        <v>14.8</v>
      </c>
      <c r="Z324" s="6">
        <f t="shared" si="78"/>
        <v>208.10000000000002</v>
      </c>
      <c r="AA324" s="50">
        <v>2846</v>
      </c>
      <c r="AB324" s="50">
        <v>1262</v>
      </c>
      <c r="AC324" s="50">
        <v>1239</v>
      </c>
      <c r="AD324" s="50">
        <v>978</v>
      </c>
      <c r="AE324" s="50">
        <v>828</v>
      </c>
      <c r="AF324" s="50">
        <v>638</v>
      </c>
      <c r="AG324" s="6">
        <f t="shared" si="79"/>
        <v>7791</v>
      </c>
      <c r="AH324" s="6" t="s">
        <v>234</v>
      </c>
      <c r="AI324" s="7" t="s">
        <v>233</v>
      </c>
    </row>
    <row r="325" spans="1:35" ht="16.5" x14ac:dyDescent="0.2">
      <c r="A325" s="5" t="str">
        <f>INDEX([4]!Raw[ [        SUBJECT ID] ], 331)</f>
        <v xml:space="preserve">               B6B</v>
      </c>
      <c r="B325" s="6" t="s">
        <v>1</v>
      </c>
      <c r="C325" s="39" t="s">
        <v>231</v>
      </c>
      <c r="D325" s="50" t="s">
        <v>232</v>
      </c>
      <c r="E325" s="6" t="s">
        <v>230</v>
      </c>
      <c r="F325" s="50">
        <v>1862</v>
      </c>
      <c r="G325" s="50">
        <v>1132</v>
      </c>
      <c r="H325" s="50">
        <v>990</v>
      </c>
      <c r="I325" s="50">
        <v>610</v>
      </c>
      <c r="J325" s="50">
        <v>644</v>
      </c>
      <c r="K325" s="50">
        <v>581</v>
      </c>
      <c r="L325" s="6">
        <f t="shared" si="76"/>
        <v>5819</v>
      </c>
      <c r="M325" s="50">
        <v>33</v>
      </c>
      <c r="N325" s="50">
        <v>40</v>
      </c>
      <c r="O325" s="50">
        <v>39</v>
      </c>
      <c r="P325" s="50">
        <v>18</v>
      </c>
      <c r="Q325" s="50">
        <v>12</v>
      </c>
      <c r="R325" s="50">
        <v>18</v>
      </c>
      <c r="S325" s="6">
        <f t="shared" si="77"/>
        <v>160</v>
      </c>
      <c r="T325" s="50">
        <v>55.3</v>
      </c>
      <c r="U325" s="50">
        <v>34.5</v>
      </c>
      <c r="V325" s="50">
        <v>32.700000000000003</v>
      </c>
      <c r="W325" s="50">
        <v>13.3</v>
      </c>
      <c r="X325" s="50">
        <v>8.6</v>
      </c>
      <c r="Y325" s="50">
        <v>4.8</v>
      </c>
      <c r="Z325" s="6">
        <f t="shared" si="78"/>
        <v>149.20000000000002</v>
      </c>
      <c r="AA325" s="50">
        <v>2373</v>
      </c>
      <c r="AB325" s="50">
        <v>1188</v>
      </c>
      <c r="AC325" s="50">
        <v>888</v>
      </c>
      <c r="AD325" s="50">
        <v>504</v>
      </c>
      <c r="AE325" s="50">
        <v>461</v>
      </c>
      <c r="AF325" s="50">
        <v>388</v>
      </c>
      <c r="AG325" s="6">
        <f t="shared" si="79"/>
        <v>5802</v>
      </c>
      <c r="AH325" s="6" t="s">
        <v>234</v>
      </c>
      <c r="AI325" s="7" t="s">
        <v>233</v>
      </c>
    </row>
    <row r="326" spans="1:35" ht="16.5" x14ac:dyDescent="0.2">
      <c r="A326" s="5" t="str">
        <f>INDEX([4]!Raw[ [        SUBJECT ID] ], 271)</f>
        <v xml:space="preserve">               B6R</v>
      </c>
      <c r="B326" s="6" t="s">
        <v>1</v>
      </c>
      <c r="C326" s="39" t="s">
        <v>231</v>
      </c>
      <c r="D326" s="50" t="s">
        <v>232</v>
      </c>
      <c r="E326" s="6" t="s">
        <v>230</v>
      </c>
      <c r="F326" s="50">
        <v>2508</v>
      </c>
      <c r="G326" s="50">
        <v>2016</v>
      </c>
      <c r="H326" s="50">
        <v>1866</v>
      </c>
      <c r="I326" s="50">
        <v>1221</v>
      </c>
      <c r="J326" s="50">
        <v>942</v>
      </c>
      <c r="K326" s="50">
        <v>1096</v>
      </c>
      <c r="L326" s="6">
        <f t="shared" si="76"/>
        <v>9649</v>
      </c>
      <c r="M326" s="50">
        <v>30</v>
      </c>
      <c r="N326" s="50">
        <v>35</v>
      </c>
      <c r="O326" s="50">
        <v>48</v>
      </c>
      <c r="P326" s="50">
        <v>17</v>
      </c>
      <c r="Q326" s="50">
        <v>13</v>
      </c>
      <c r="R326" s="50">
        <v>16</v>
      </c>
      <c r="S326" s="6">
        <f t="shared" si="77"/>
        <v>159</v>
      </c>
      <c r="T326" s="50">
        <v>49.4</v>
      </c>
      <c r="U326" s="50">
        <v>46.4</v>
      </c>
      <c r="V326" s="50">
        <v>44</v>
      </c>
      <c r="W326" s="50">
        <v>73.599999999999994</v>
      </c>
      <c r="X326" s="50">
        <v>89.8</v>
      </c>
      <c r="Y326" s="50">
        <v>40.5</v>
      </c>
      <c r="Z326" s="6">
        <f t="shared" si="78"/>
        <v>343.7</v>
      </c>
      <c r="AA326" s="50">
        <v>3597</v>
      </c>
      <c r="AB326" s="50">
        <v>2503</v>
      </c>
      <c r="AC326" s="50">
        <v>2287</v>
      </c>
      <c r="AD326" s="50">
        <v>1171</v>
      </c>
      <c r="AE326" s="50">
        <v>717</v>
      </c>
      <c r="AF326" s="50">
        <v>877</v>
      </c>
      <c r="AG326" s="6">
        <f t="shared" si="79"/>
        <v>11152</v>
      </c>
      <c r="AH326" s="6" t="s">
        <v>234</v>
      </c>
      <c r="AI326" s="7" t="s">
        <v>233</v>
      </c>
    </row>
    <row r="327" spans="1:35" ht="16.5" x14ac:dyDescent="0.2">
      <c r="A327" s="5" t="str">
        <f>INDEX([4]!Raw[ [        SUBJECT ID] ], 91)</f>
        <v xml:space="preserve">               B8B</v>
      </c>
      <c r="B327" s="6" t="s">
        <v>1</v>
      </c>
      <c r="C327" s="39" t="s">
        <v>231</v>
      </c>
      <c r="D327" s="50" t="s">
        <v>232</v>
      </c>
      <c r="E327" s="6" t="s">
        <v>230</v>
      </c>
      <c r="F327" s="50">
        <v>2927</v>
      </c>
      <c r="G327" s="50">
        <v>2401</v>
      </c>
      <c r="H327" s="50">
        <v>1821</v>
      </c>
      <c r="I327" s="50">
        <v>1740</v>
      </c>
      <c r="J327" s="50">
        <v>1600</v>
      </c>
      <c r="K327" s="50">
        <v>1383</v>
      </c>
      <c r="L327" s="6">
        <f t="shared" si="76"/>
        <v>11872</v>
      </c>
      <c r="M327" s="50">
        <v>14</v>
      </c>
      <c r="N327" s="50">
        <v>26</v>
      </c>
      <c r="O327" s="50">
        <v>22</v>
      </c>
      <c r="P327" s="50">
        <v>8</v>
      </c>
      <c r="Q327" s="50">
        <v>13</v>
      </c>
      <c r="R327" s="50">
        <v>13</v>
      </c>
      <c r="S327" s="6">
        <f t="shared" si="77"/>
        <v>96</v>
      </c>
      <c r="T327" s="50">
        <v>57.5</v>
      </c>
      <c r="U327" s="50">
        <v>61.9</v>
      </c>
      <c r="V327" s="50">
        <v>73.599999999999994</v>
      </c>
      <c r="W327" s="50">
        <v>47.7</v>
      </c>
      <c r="X327" s="50">
        <v>45</v>
      </c>
      <c r="Y327" s="50">
        <v>43.2</v>
      </c>
      <c r="Z327" s="6">
        <f t="shared" si="78"/>
        <v>328.9</v>
      </c>
      <c r="AA327" s="50">
        <v>3584</v>
      </c>
      <c r="AB327" s="50">
        <v>2290</v>
      </c>
      <c r="AC327" s="50">
        <v>1736</v>
      </c>
      <c r="AD327" s="50">
        <v>1355</v>
      </c>
      <c r="AE327" s="50">
        <v>1215</v>
      </c>
      <c r="AF327" s="50">
        <v>940</v>
      </c>
      <c r="AG327" s="6">
        <f t="shared" si="79"/>
        <v>11120</v>
      </c>
      <c r="AH327" s="6" t="s">
        <v>234</v>
      </c>
      <c r="AI327" s="7" t="s">
        <v>233</v>
      </c>
    </row>
    <row r="328" spans="1:35" ht="16.5" x14ac:dyDescent="0.2">
      <c r="A328" s="5" t="str">
        <f>INDEX([4]!Raw[ [        SUBJECT ID] ], 31)</f>
        <v xml:space="preserve">               B8R</v>
      </c>
      <c r="B328" s="6" t="s">
        <v>1</v>
      </c>
      <c r="C328" s="39" t="s">
        <v>231</v>
      </c>
      <c r="D328" s="50" t="s">
        <v>232</v>
      </c>
      <c r="E328" s="6" t="s">
        <v>230</v>
      </c>
      <c r="F328" s="50">
        <v>1978</v>
      </c>
      <c r="G328" s="50">
        <v>1395</v>
      </c>
      <c r="H328" s="50">
        <v>1181</v>
      </c>
      <c r="I328" s="50">
        <v>1300</v>
      </c>
      <c r="J328" s="50">
        <v>1492</v>
      </c>
      <c r="K328" s="50">
        <v>1239</v>
      </c>
      <c r="L328" s="6">
        <f t="shared" si="76"/>
        <v>8585</v>
      </c>
      <c r="M328" s="50">
        <v>15</v>
      </c>
      <c r="N328" s="50">
        <v>16</v>
      </c>
      <c r="O328" s="50">
        <v>21</v>
      </c>
      <c r="P328" s="50">
        <v>2</v>
      </c>
      <c r="Q328" s="50">
        <v>8</v>
      </c>
      <c r="R328" s="50">
        <v>16</v>
      </c>
      <c r="S328" s="6">
        <f t="shared" si="77"/>
        <v>78</v>
      </c>
      <c r="T328" s="50">
        <v>28.4</v>
      </c>
      <c r="U328" s="50">
        <v>35.799999999999997</v>
      </c>
      <c r="V328" s="50">
        <v>20.100000000000001</v>
      </c>
      <c r="W328" s="50">
        <v>37.6</v>
      </c>
      <c r="X328" s="50">
        <v>41.5</v>
      </c>
      <c r="Y328" s="50">
        <v>43.9</v>
      </c>
      <c r="Z328" s="6">
        <f t="shared" si="78"/>
        <v>207.29999999999998</v>
      </c>
      <c r="AA328" s="50">
        <v>2348</v>
      </c>
      <c r="AB328" s="50">
        <v>1635</v>
      </c>
      <c r="AC328" s="50">
        <v>1189</v>
      </c>
      <c r="AD328" s="50">
        <v>1274</v>
      </c>
      <c r="AE328" s="50">
        <v>1531</v>
      </c>
      <c r="AF328" s="50">
        <v>1217</v>
      </c>
      <c r="AG328" s="6">
        <f t="shared" si="79"/>
        <v>9194</v>
      </c>
      <c r="AH328" s="6" t="s">
        <v>234</v>
      </c>
      <c r="AI328" s="7" t="s">
        <v>233</v>
      </c>
    </row>
    <row r="329" spans="1:35" ht="16.5" x14ac:dyDescent="0.2">
      <c r="A329" s="5" t="str">
        <f>INDEX([5]!Raw[ [        SUBJECT ID] ], 211)</f>
        <v xml:space="preserve">               B1L</v>
      </c>
      <c r="B329" s="6" t="s">
        <v>85</v>
      </c>
      <c r="C329" s="39" t="s">
        <v>231</v>
      </c>
      <c r="D329" s="50" t="s">
        <v>232</v>
      </c>
      <c r="E329" s="6" t="s">
        <v>230</v>
      </c>
      <c r="F329" s="50">
        <v>2032</v>
      </c>
      <c r="G329" s="50">
        <v>1310</v>
      </c>
      <c r="H329" s="50">
        <v>1223</v>
      </c>
      <c r="I329" s="50">
        <v>697</v>
      </c>
      <c r="J329" s="50">
        <v>1111</v>
      </c>
      <c r="K329" s="50">
        <v>797</v>
      </c>
      <c r="L329" s="6">
        <f t="shared" si="76"/>
        <v>7170</v>
      </c>
      <c r="M329" s="50">
        <v>54</v>
      </c>
      <c r="N329" s="50">
        <v>34</v>
      </c>
      <c r="O329" s="50">
        <v>64</v>
      </c>
      <c r="P329" s="50">
        <v>11</v>
      </c>
      <c r="Q329" s="50">
        <v>46</v>
      </c>
      <c r="R329" s="50">
        <v>26</v>
      </c>
      <c r="S329" s="6">
        <f t="shared" si="77"/>
        <v>235</v>
      </c>
      <c r="T329" s="50">
        <v>25.1</v>
      </c>
      <c r="U329" s="50">
        <v>42.5</v>
      </c>
      <c r="V329" s="50">
        <v>40.200000000000003</v>
      </c>
      <c r="W329" s="50">
        <v>7.8</v>
      </c>
      <c r="X329" s="50">
        <v>19.600000000000001</v>
      </c>
      <c r="Y329" s="50">
        <v>14.8</v>
      </c>
      <c r="Z329" s="6">
        <f t="shared" si="78"/>
        <v>150</v>
      </c>
      <c r="AA329" s="50">
        <v>2549</v>
      </c>
      <c r="AB329" s="50">
        <v>1452</v>
      </c>
      <c r="AC329" s="50">
        <v>1059</v>
      </c>
      <c r="AD329" s="50">
        <v>397</v>
      </c>
      <c r="AE329" s="50">
        <v>889</v>
      </c>
      <c r="AF329" s="50">
        <v>412</v>
      </c>
      <c r="AG329" s="6">
        <f t="shared" si="79"/>
        <v>6758</v>
      </c>
      <c r="AH329" s="6" t="s">
        <v>234</v>
      </c>
      <c r="AI329" s="7" t="s">
        <v>233</v>
      </c>
    </row>
    <row r="330" spans="1:35" ht="16.5" x14ac:dyDescent="0.2">
      <c r="A330" s="5" t="str">
        <f>INDEX([5]!Raw[ [        SUBJECT ID] ], 151)</f>
        <v xml:space="preserve">               B1N</v>
      </c>
      <c r="B330" s="6" t="s">
        <v>85</v>
      </c>
      <c r="C330" s="39" t="s">
        <v>231</v>
      </c>
      <c r="D330" s="50" t="s">
        <v>232</v>
      </c>
      <c r="E330" s="6" t="s">
        <v>230</v>
      </c>
      <c r="F330" s="50">
        <v>1608</v>
      </c>
      <c r="G330" s="50">
        <v>1010</v>
      </c>
      <c r="H330" s="50">
        <v>1030</v>
      </c>
      <c r="I330" s="50">
        <v>732</v>
      </c>
      <c r="J330" s="50">
        <v>648</v>
      </c>
      <c r="K330" s="50">
        <v>947</v>
      </c>
      <c r="L330" s="6">
        <f t="shared" si="76"/>
        <v>5975</v>
      </c>
      <c r="M330" s="50">
        <v>14</v>
      </c>
      <c r="N330" s="50">
        <v>4</v>
      </c>
      <c r="O330" s="50">
        <v>6</v>
      </c>
      <c r="P330" s="50">
        <v>7</v>
      </c>
      <c r="Q330" s="50">
        <v>3</v>
      </c>
      <c r="R330" s="50">
        <v>17</v>
      </c>
      <c r="S330" s="6">
        <f t="shared" si="77"/>
        <v>51</v>
      </c>
      <c r="T330" s="50">
        <v>36.9</v>
      </c>
      <c r="U330" s="50">
        <v>16.5</v>
      </c>
      <c r="V330" s="50">
        <v>27.4</v>
      </c>
      <c r="W330" s="50">
        <v>13.1</v>
      </c>
      <c r="X330" s="50">
        <v>36</v>
      </c>
      <c r="Y330" s="50">
        <v>9.6</v>
      </c>
      <c r="Z330" s="6">
        <f t="shared" si="78"/>
        <v>139.49999999999997</v>
      </c>
      <c r="AA330" s="50">
        <v>1372</v>
      </c>
      <c r="AB330" s="50">
        <v>819</v>
      </c>
      <c r="AC330" s="50">
        <v>987</v>
      </c>
      <c r="AD330" s="50">
        <v>585</v>
      </c>
      <c r="AE330" s="50">
        <v>443</v>
      </c>
      <c r="AF330" s="50">
        <v>1019</v>
      </c>
      <c r="AG330" s="6">
        <f t="shared" si="79"/>
        <v>5225</v>
      </c>
      <c r="AH330" s="6" t="s">
        <v>234</v>
      </c>
      <c r="AI330" s="7" t="s">
        <v>233</v>
      </c>
    </row>
    <row r="331" spans="1:35" ht="16.5" x14ac:dyDescent="0.2">
      <c r="A331" s="5" t="str">
        <f>INDEX([5]!Raw[ [        SUBJECT ID] ], 61)</f>
        <v xml:space="preserve">               B3L</v>
      </c>
      <c r="B331" s="6" t="s">
        <v>1</v>
      </c>
      <c r="C331" s="39" t="s">
        <v>231</v>
      </c>
      <c r="D331" s="50" t="s">
        <v>232</v>
      </c>
      <c r="E331" s="6" t="s">
        <v>230</v>
      </c>
      <c r="F331" s="50">
        <v>1567</v>
      </c>
      <c r="G331" s="50">
        <v>1173</v>
      </c>
      <c r="H331" s="50">
        <v>1027</v>
      </c>
      <c r="I331" s="50">
        <v>844</v>
      </c>
      <c r="J331" s="50">
        <v>897</v>
      </c>
      <c r="K331" s="50">
        <v>1214</v>
      </c>
      <c r="L331" s="6">
        <f t="shared" si="76"/>
        <v>6722</v>
      </c>
      <c r="M331" s="50">
        <v>23</v>
      </c>
      <c r="N331" s="50">
        <v>14</v>
      </c>
      <c r="O331" s="50">
        <v>16</v>
      </c>
      <c r="P331" s="50">
        <v>2</v>
      </c>
      <c r="Q331" s="50">
        <v>14</v>
      </c>
      <c r="R331" s="50">
        <v>9</v>
      </c>
      <c r="S331" s="6">
        <f t="shared" si="77"/>
        <v>78</v>
      </c>
      <c r="T331" s="50">
        <v>33.5</v>
      </c>
      <c r="U331" s="50">
        <v>29.9</v>
      </c>
      <c r="V331" s="50">
        <v>28.2</v>
      </c>
      <c r="W331" s="50">
        <v>6.5</v>
      </c>
      <c r="X331" s="50">
        <v>16.8</v>
      </c>
      <c r="Y331" s="50">
        <v>27.3</v>
      </c>
      <c r="Z331" s="6">
        <f t="shared" si="78"/>
        <v>142.19999999999999</v>
      </c>
      <c r="AA331" s="50">
        <v>1728</v>
      </c>
      <c r="AB331" s="50">
        <v>1089</v>
      </c>
      <c r="AC331" s="50">
        <v>942</v>
      </c>
      <c r="AD331" s="50">
        <v>736</v>
      </c>
      <c r="AE331" s="50">
        <v>796</v>
      </c>
      <c r="AF331" s="50">
        <v>1215</v>
      </c>
      <c r="AG331" s="6">
        <f t="shared" si="79"/>
        <v>6506</v>
      </c>
      <c r="AH331" s="6" t="s">
        <v>234</v>
      </c>
      <c r="AI331" s="7" t="s">
        <v>233</v>
      </c>
    </row>
    <row r="332" spans="1:35" ht="16.5" x14ac:dyDescent="0.2">
      <c r="A332" s="5" t="str">
        <f>INDEX([5]!Raw[ [        SUBJECT ID] ], 1)</f>
        <v xml:space="preserve">               B3N</v>
      </c>
      <c r="B332" s="6" t="s">
        <v>1</v>
      </c>
      <c r="C332" s="39" t="s">
        <v>231</v>
      </c>
      <c r="D332" s="50" t="s">
        <v>232</v>
      </c>
      <c r="E332" s="6" t="s">
        <v>230</v>
      </c>
      <c r="F332" s="50">
        <v>2082</v>
      </c>
      <c r="G332" s="50">
        <v>1391</v>
      </c>
      <c r="H332" s="50">
        <v>1325</v>
      </c>
      <c r="I332" s="50">
        <v>1125</v>
      </c>
      <c r="J332" s="50">
        <v>1095</v>
      </c>
      <c r="K332" s="50">
        <v>833</v>
      </c>
      <c r="L332" s="6">
        <f>SUM(F332:K332)</f>
        <v>7851</v>
      </c>
      <c r="M332" s="50">
        <v>40</v>
      </c>
      <c r="N332" s="50">
        <v>32</v>
      </c>
      <c r="O332" s="50">
        <v>33</v>
      </c>
      <c r="P332" s="50">
        <v>30</v>
      </c>
      <c r="Q332" s="50">
        <v>39</v>
      </c>
      <c r="R332" s="50">
        <v>36</v>
      </c>
      <c r="S332" s="6">
        <f>SUM(M332:R332)</f>
        <v>210</v>
      </c>
      <c r="T332" s="50">
        <v>59.6</v>
      </c>
      <c r="U332" s="50">
        <v>48.6</v>
      </c>
      <c r="V332" s="50">
        <v>82.1</v>
      </c>
      <c r="W332" s="50">
        <v>48.1</v>
      </c>
      <c r="X332" s="50">
        <v>56.8</v>
      </c>
      <c r="Y332" s="50">
        <v>19.2</v>
      </c>
      <c r="Z332" s="6">
        <f>SUM(T332:Y332)</f>
        <v>314.39999999999998</v>
      </c>
      <c r="AA332" s="50">
        <v>2451</v>
      </c>
      <c r="AB332" s="50">
        <v>1245</v>
      </c>
      <c r="AC332" s="50">
        <v>1090</v>
      </c>
      <c r="AD332" s="50">
        <v>888</v>
      </c>
      <c r="AE332" s="50">
        <v>884</v>
      </c>
      <c r="AF332" s="50">
        <v>525</v>
      </c>
      <c r="AG332" s="6">
        <f>SUM(AA332:AF332)</f>
        <v>7083</v>
      </c>
      <c r="AH332" s="6" t="s">
        <v>234</v>
      </c>
      <c r="AI332" s="7" t="s">
        <v>233</v>
      </c>
    </row>
    <row r="333" spans="1:35" ht="16.5" x14ac:dyDescent="0.2">
      <c r="A333" s="5" t="str">
        <f>INDEX([5]!Raw[ [        SUBJECT ID] ], 361)</f>
        <v xml:space="preserve">               B9R</v>
      </c>
      <c r="B333" s="6" t="s">
        <v>1</v>
      </c>
      <c r="C333" s="39" t="s">
        <v>231</v>
      </c>
      <c r="D333" s="50" t="s">
        <v>232</v>
      </c>
      <c r="E333" s="6" t="s">
        <v>230</v>
      </c>
      <c r="F333" s="50">
        <v>2058</v>
      </c>
      <c r="G333" s="50">
        <v>1571</v>
      </c>
      <c r="H333" s="50">
        <v>1916</v>
      </c>
      <c r="I333" s="50">
        <v>1502</v>
      </c>
      <c r="J333" s="50">
        <v>947</v>
      </c>
      <c r="K333" s="50">
        <v>1240</v>
      </c>
      <c r="L333" s="6">
        <f>SUM(F333:K333)</f>
        <v>9234</v>
      </c>
      <c r="M333" s="50">
        <v>21</v>
      </c>
      <c r="N333" s="50">
        <v>54</v>
      </c>
      <c r="O333" s="50">
        <v>48</v>
      </c>
      <c r="P333" s="50">
        <v>50</v>
      </c>
      <c r="Q333" s="50">
        <v>29</v>
      </c>
      <c r="R333" s="50">
        <v>49</v>
      </c>
      <c r="S333" s="6">
        <f>SUM(M333:R333)</f>
        <v>251</v>
      </c>
      <c r="T333" s="50">
        <v>35.200000000000003</v>
      </c>
      <c r="U333" s="50">
        <v>39.700000000000003</v>
      </c>
      <c r="V333" s="50">
        <v>50.3</v>
      </c>
      <c r="W333" s="50">
        <v>79.2</v>
      </c>
      <c r="X333" s="50">
        <v>74</v>
      </c>
      <c r="Y333" s="50">
        <v>19.600000000000001</v>
      </c>
      <c r="Z333" s="6">
        <f>SUM(T333:Y333)</f>
        <v>298</v>
      </c>
      <c r="AA333" s="50">
        <v>2637</v>
      </c>
      <c r="AB333" s="50">
        <v>1664</v>
      </c>
      <c r="AC333" s="50">
        <v>1504</v>
      </c>
      <c r="AD333" s="50">
        <v>1094</v>
      </c>
      <c r="AE333" s="50">
        <v>598</v>
      </c>
      <c r="AF333" s="50">
        <v>760</v>
      </c>
      <c r="AG333" s="6">
        <f>SUM(AA333:AF333)</f>
        <v>8257</v>
      </c>
      <c r="AH333" s="6" t="s">
        <v>234</v>
      </c>
      <c r="AI333" s="7" t="s">
        <v>233</v>
      </c>
    </row>
    <row r="334" spans="1:35" ht="16.5" x14ac:dyDescent="0.2">
      <c r="A334" s="5" t="str">
        <f>INDEX([5]!Raw[ [        SUBJECT ID] ], 541)</f>
        <v xml:space="preserve">               B7R</v>
      </c>
      <c r="B334" s="6" t="s">
        <v>85</v>
      </c>
      <c r="C334" s="39" t="s">
        <v>231</v>
      </c>
      <c r="D334" s="50" t="s">
        <v>232</v>
      </c>
      <c r="E334" s="6" t="s">
        <v>230</v>
      </c>
      <c r="F334" s="50">
        <v>2446</v>
      </c>
      <c r="G334" s="50">
        <v>1671</v>
      </c>
      <c r="H334" s="50">
        <v>1152</v>
      </c>
      <c r="I334" s="50">
        <v>1143</v>
      </c>
      <c r="J334" s="50">
        <v>1088</v>
      </c>
      <c r="K334" s="50">
        <v>797</v>
      </c>
      <c r="L334" s="6">
        <f t="shared" ref="L334" si="80">SUM(F334:K334)</f>
        <v>8297</v>
      </c>
      <c r="M334" s="50">
        <v>70</v>
      </c>
      <c r="N334" s="50">
        <v>46</v>
      </c>
      <c r="O334" s="50">
        <v>16</v>
      </c>
      <c r="P334" s="50">
        <v>8</v>
      </c>
      <c r="Q334" s="50">
        <v>24</v>
      </c>
      <c r="R334" s="50">
        <v>16</v>
      </c>
      <c r="S334" s="6">
        <f t="shared" ref="S334" si="81">SUM(M334:R334)</f>
        <v>180</v>
      </c>
      <c r="T334" s="50">
        <v>29.4</v>
      </c>
      <c r="U334" s="50">
        <v>27.3</v>
      </c>
      <c r="V334" s="50">
        <v>34.1</v>
      </c>
      <c r="W334" s="50">
        <v>22.8</v>
      </c>
      <c r="X334" s="50">
        <v>30.2</v>
      </c>
      <c r="Y334" s="50">
        <v>14.1</v>
      </c>
      <c r="Z334" s="6">
        <f>SUM(T334:Y334)</f>
        <v>157.9</v>
      </c>
      <c r="AA334" s="50">
        <v>2354</v>
      </c>
      <c r="AB334" s="50">
        <v>1443</v>
      </c>
      <c r="AC334" s="50">
        <v>857</v>
      </c>
      <c r="AD334" s="50">
        <v>787</v>
      </c>
      <c r="AE334" s="50">
        <v>806</v>
      </c>
      <c r="AF334" s="50">
        <v>561</v>
      </c>
      <c r="AG334" s="6">
        <f>SUM(AA334:AF334)</f>
        <v>6808</v>
      </c>
      <c r="AH334" s="6" t="s">
        <v>234</v>
      </c>
      <c r="AI334" s="7" t="s">
        <v>233</v>
      </c>
    </row>
    <row r="335" spans="1:35" ht="15" thickBot="1" x14ac:dyDescent="0.25">
      <c r="A335" s="57" t="s">
        <v>171</v>
      </c>
      <c r="B335" s="58"/>
      <c r="C335" s="58"/>
      <c r="D335" s="6"/>
      <c r="E335" s="8"/>
      <c r="F335" s="6">
        <f>AVERAGE(F320:F334)</f>
        <v>2036.8666666666666</v>
      </c>
      <c r="G335" s="6">
        <f t="shared" ref="G335:AG335" si="82">AVERAGE(G320:G334)</f>
        <v>1406.8666666666666</v>
      </c>
      <c r="H335" s="6">
        <f t="shared" si="82"/>
        <v>1243.9333333333334</v>
      </c>
      <c r="I335" s="6">
        <f t="shared" si="82"/>
        <v>1027.4000000000001</v>
      </c>
      <c r="J335" s="6">
        <f t="shared" si="82"/>
        <v>985.13333333333333</v>
      </c>
      <c r="K335" s="6">
        <f t="shared" si="82"/>
        <v>910.33333333333337</v>
      </c>
      <c r="L335" s="6">
        <f t="shared" si="82"/>
        <v>7610.5333333333338</v>
      </c>
      <c r="M335" s="6">
        <f t="shared" si="82"/>
        <v>27.6</v>
      </c>
      <c r="N335" s="6">
        <f t="shared" si="82"/>
        <v>23.4</v>
      </c>
      <c r="O335" s="6">
        <f t="shared" si="82"/>
        <v>24.266666666666666</v>
      </c>
      <c r="P335" s="6">
        <f t="shared" si="82"/>
        <v>13.466666666666667</v>
      </c>
      <c r="Q335" s="6">
        <f t="shared" si="82"/>
        <v>15.933333333333334</v>
      </c>
      <c r="R335" s="6">
        <f t="shared" si="82"/>
        <v>17.133333333333333</v>
      </c>
      <c r="S335" s="6">
        <f t="shared" si="82"/>
        <v>121.8</v>
      </c>
      <c r="T335" s="6">
        <f t="shared" si="82"/>
        <v>39.553333333333327</v>
      </c>
      <c r="U335" s="6">
        <f t="shared" si="82"/>
        <v>37.206666666666663</v>
      </c>
      <c r="V335" s="6">
        <f t="shared" si="82"/>
        <v>37.619999999999997</v>
      </c>
      <c r="W335" s="6">
        <f t="shared" si="82"/>
        <v>31.206666666666671</v>
      </c>
      <c r="X335" s="6">
        <f t="shared" si="82"/>
        <v>34.64</v>
      </c>
      <c r="Y335" s="6">
        <f t="shared" si="82"/>
        <v>23.393333333333334</v>
      </c>
      <c r="Z335" s="6">
        <f t="shared" si="82"/>
        <v>203.61999999999998</v>
      </c>
      <c r="AA335" s="6">
        <f t="shared" si="82"/>
        <v>2328.6666666666665</v>
      </c>
      <c r="AB335" s="6">
        <f t="shared" si="82"/>
        <v>1366.5333333333333</v>
      </c>
      <c r="AC335" s="6">
        <f t="shared" si="82"/>
        <v>1151.6666666666667</v>
      </c>
      <c r="AD335" s="6">
        <f t="shared" si="82"/>
        <v>850.6</v>
      </c>
      <c r="AE335" s="6">
        <f t="shared" si="82"/>
        <v>784.4</v>
      </c>
      <c r="AF335" s="6">
        <f t="shared" si="82"/>
        <v>716.13333333333333</v>
      </c>
      <c r="AG335" s="6">
        <f t="shared" si="82"/>
        <v>7198</v>
      </c>
      <c r="AH335" s="6"/>
      <c r="AI335" s="7"/>
    </row>
    <row r="336" spans="1:35" ht="15" thickBot="1" x14ac:dyDescent="0.25">
      <c r="A336" s="59" t="s">
        <v>172</v>
      </c>
      <c r="B336" s="60"/>
      <c r="C336" s="60"/>
      <c r="D336" s="10"/>
      <c r="E336" s="9"/>
      <c r="F336" s="10">
        <f>STDEV(F320:F334)/SQRT(15)</f>
        <v>101.19494936891753</v>
      </c>
      <c r="G336" s="10">
        <f t="shared" ref="G336:AG336" si="83">STDEV(G320:G334)/SQRT(15)</f>
        <v>99.752019512516142</v>
      </c>
      <c r="H336" s="10">
        <f t="shared" si="83"/>
        <v>92.484153940871039</v>
      </c>
      <c r="I336" s="10">
        <f t="shared" si="83"/>
        <v>84.629376865078157</v>
      </c>
      <c r="J336" s="10">
        <f t="shared" si="83"/>
        <v>79.027895416544212</v>
      </c>
      <c r="K336" s="10">
        <f t="shared" si="83"/>
        <v>70.142824814915144</v>
      </c>
      <c r="L336" s="10">
        <f t="shared" si="83"/>
        <v>451.82097030389065</v>
      </c>
      <c r="M336" s="10">
        <f t="shared" si="83"/>
        <v>4.5989646868046501</v>
      </c>
      <c r="N336" s="10">
        <f t="shared" si="83"/>
        <v>4.2970643356554374</v>
      </c>
      <c r="O336" s="10">
        <f t="shared" si="83"/>
        <v>5.0090077590435742</v>
      </c>
      <c r="P336" s="10">
        <f t="shared" si="83"/>
        <v>3.6080157673959485</v>
      </c>
      <c r="Q336" s="10">
        <f t="shared" si="83"/>
        <v>3.4592411315705078</v>
      </c>
      <c r="R336" s="10">
        <f t="shared" si="83"/>
        <v>3.3078070230270842</v>
      </c>
      <c r="S336" s="10">
        <f t="shared" si="83"/>
        <v>20.19103997415921</v>
      </c>
      <c r="T336" s="10">
        <f t="shared" si="83"/>
        <v>3.4294365310696353</v>
      </c>
      <c r="U336" s="10">
        <f t="shared" si="83"/>
        <v>2.9549710604765678</v>
      </c>
      <c r="V336" s="10">
        <f t="shared" si="83"/>
        <v>5.2979888367460477</v>
      </c>
      <c r="W336" s="10">
        <f t="shared" si="83"/>
        <v>6.058111183455706</v>
      </c>
      <c r="X336" s="10">
        <f t="shared" si="83"/>
        <v>6.2268604028186196</v>
      </c>
      <c r="Y336" s="10">
        <f t="shared" si="83"/>
        <v>4.2439252570352339</v>
      </c>
      <c r="Z336" s="10">
        <f t="shared" si="83"/>
        <v>21.85204403646097</v>
      </c>
      <c r="AA336" s="10">
        <f t="shared" si="83"/>
        <v>175.07042573848372</v>
      </c>
      <c r="AB336" s="10">
        <f t="shared" si="83"/>
        <v>133.28329537266413</v>
      </c>
      <c r="AC336" s="10">
        <f t="shared" si="83"/>
        <v>119.31433740800433</v>
      </c>
      <c r="AD336" s="10">
        <f t="shared" si="83"/>
        <v>82.244629293462353</v>
      </c>
      <c r="AE336" s="10">
        <f t="shared" si="83"/>
        <v>88.502181840202041</v>
      </c>
      <c r="AF336" s="10">
        <f t="shared" si="83"/>
        <v>80.385373383273233</v>
      </c>
      <c r="AG336" s="10">
        <f t="shared" si="83"/>
        <v>567.17607075589433</v>
      </c>
      <c r="AH336" s="10"/>
      <c r="AI336" s="53"/>
    </row>
    <row r="339" spans="1:35" ht="15" thickBot="1" x14ac:dyDescent="0.25"/>
    <row r="340" spans="1:35" x14ac:dyDescent="0.2">
      <c r="A340" s="45">
        <v>3325</v>
      </c>
      <c r="B340" s="46" t="s">
        <v>1</v>
      </c>
      <c r="C340" s="3" t="s">
        <v>224</v>
      </c>
      <c r="D340" s="3" t="s">
        <v>204</v>
      </c>
      <c r="E340" s="3" t="s">
        <v>86</v>
      </c>
      <c r="F340" s="46">
        <v>912</v>
      </c>
      <c r="G340" s="46">
        <v>885</v>
      </c>
      <c r="H340" s="46">
        <v>1206</v>
      </c>
      <c r="I340" s="46">
        <v>1072</v>
      </c>
      <c r="J340" s="46">
        <v>1067</v>
      </c>
      <c r="K340" s="46">
        <v>1047</v>
      </c>
      <c r="L340" s="46">
        <v>6189</v>
      </c>
      <c r="M340" s="46">
        <v>16</v>
      </c>
      <c r="N340" s="46">
        <v>26</v>
      </c>
      <c r="O340" s="46">
        <v>44</v>
      </c>
      <c r="P340" s="46">
        <v>48</v>
      </c>
      <c r="Q340" s="46">
        <v>59</v>
      </c>
      <c r="R340" s="46">
        <v>62</v>
      </c>
      <c r="S340" s="46">
        <v>255</v>
      </c>
      <c r="T340" s="46">
        <v>12.200000000000001</v>
      </c>
      <c r="U340" s="46">
        <v>24.900000000000002</v>
      </c>
      <c r="V340" s="46">
        <v>27.5</v>
      </c>
      <c r="W340" s="46">
        <v>33.1</v>
      </c>
      <c r="X340" s="46">
        <v>65.2</v>
      </c>
      <c r="Y340" s="46">
        <v>53.7</v>
      </c>
      <c r="Z340" s="46">
        <v>216.6</v>
      </c>
      <c r="AA340" s="46">
        <v>856</v>
      </c>
      <c r="AB340" s="46">
        <v>670</v>
      </c>
      <c r="AC340" s="46">
        <v>694</v>
      </c>
      <c r="AD340" s="46">
        <v>587</v>
      </c>
      <c r="AE340" s="46">
        <v>581</v>
      </c>
      <c r="AF340" s="46">
        <v>593</v>
      </c>
      <c r="AG340" s="46">
        <v>3981</v>
      </c>
      <c r="AH340" s="3" t="s">
        <v>225</v>
      </c>
      <c r="AI340" s="4" t="s">
        <v>137</v>
      </c>
    </row>
    <row r="341" spans="1:35" x14ac:dyDescent="0.2">
      <c r="A341" s="47">
        <v>3326</v>
      </c>
      <c r="B341" s="48" t="s">
        <v>1</v>
      </c>
      <c r="C341" s="6" t="s">
        <v>224</v>
      </c>
      <c r="D341" s="6" t="s">
        <v>204</v>
      </c>
      <c r="E341" s="6" t="s">
        <v>86</v>
      </c>
      <c r="F341" s="48">
        <v>1004</v>
      </c>
      <c r="G341" s="48">
        <v>808</v>
      </c>
      <c r="H341" s="48">
        <v>996</v>
      </c>
      <c r="I341" s="48">
        <v>777</v>
      </c>
      <c r="J341" s="48">
        <v>881</v>
      </c>
      <c r="K341" s="48">
        <v>881</v>
      </c>
      <c r="L341" s="48">
        <v>5347</v>
      </c>
      <c r="M341" s="48">
        <v>10</v>
      </c>
      <c r="N341" s="48">
        <v>23</v>
      </c>
      <c r="O341" s="48">
        <v>29</v>
      </c>
      <c r="P341" s="48">
        <v>32</v>
      </c>
      <c r="Q341" s="48">
        <v>37</v>
      </c>
      <c r="R341" s="48">
        <v>24</v>
      </c>
      <c r="S341" s="48">
        <v>155</v>
      </c>
      <c r="T341" s="48">
        <v>6.2999999999999989</v>
      </c>
      <c r="U341" s="48">
        <v>12.8</v>
      </c>
      <c r="V341" s="48">
        <v>30.6</v>
      </c>
      <c r="W341" s="48">
        <v>20.9</v>
      </c>
      <c r="X341" s="48">
        <v>92.2</v>
      </c>
      <c r="Y341" s="48">
        <v>34.800000000000004</v>
      </c>
      <c r="Z341" s="48">
        <v>197.6</v>
      </c>
      <c r="AA341" s="48">
        <v>795</v>
      </c>
      <c r="AB341" s="48">
        <v>454</v>
      </c>
      <c r="AC341" s="48">
        <v>515</v>
      </c>
      <c r="AD341" s="48">
        <v>409</v>
      </c>
      <c r="AE341" s="48">
        <v>404</v>
      </c>
      <c r="AF341" s="48">
        <v>396</v>
      </c>
      <c r="AG341" s="48">
        <v>2973</v>
      </c>
      <c r="AH341" s="6" t="s">
        <v>225</v>
      </c>
      <c r="AI341" s="7" t="s">
        <v>137</v>
      </c>
    </row>
    <row r="342" spans="1:35" x14ac:dyDescent="0.2">
      <c r="A342" s="47">
        <v>3327</v>
      </c>
      <c r="B342" s="48" t="s">
        <v>1</v>
      </c>
      <c r="C342" s="6" t="s">
        <v>224</v>
      </c>
      <c r="D342" s="6" t="s">
        <v>204</v>
      </c>
      <c r="E342" s="6" t="s">
        <v>86</v>
      </c>
      <c r="F342" s="48">
        <v>944</v>
      </c>
      <c r="G342" s="48">
        <v>1035</v>
      </c>
      <c r="H342" s="48">
        <v>948</v>
      </c>
      <c r="I342" s="48">
        <v>848</v>
      </c>
      <c r="J342" s="48">
        <v>877</v>
      </c>
      <c r="K342" s="48">
        <v>908</v>
      </c>
      <c r="L342" s="48">
        <v>5560</v>
      </c>
      <c r="M342" s="48">
        <v>25</v>
      </c>
      <c r="N342" s="48">
        <v>42</v>
      </c>
      <c r="O342" s="48">
        <v>25</v>
      </c>
      <c r="P342" s="48">
        <v>8</v>
      </c>
      <c r="Q342" s="48">
        <v>28</v>
      </c>
      <c r="R342" s="48">
        <v>41</v>
      </c>
      <c r="S342" s="48">
        <v>169</v>
      </c>
      <c r="T342" s="48">
        <v>5.8999999999999995</v>
      </c>
      <c r="U342" s="48">
        <v>13.799999999999999</v>
      </c>
      <c r="V342" s="48">
        <v>27.5</v>
      </c>
      <c r="W342" s="48">
        <v>52.5</v>
      </c>
      <c r="X342" s="48">
        <v>15.5</v>
      </c>
      <c r="Y342" s="48">
        <v>22.1</v>
      </c>
      <c r="Z342" s="48">
        <v>137.29999999999998</v>
      </c>
      <c r="AA342" s="48">
        <v>1001</v>
      </c>
      <c r="AB342" s="48">
        <v>854</v>
      </c>
      <c r="AC342" s="48">
        <v>608</v>
      </c>
      <c r="AD342" s="48">
        <v>523</v>
      </c>
      <c r="AE342" s="48">
        <v>600</v>
      </c>
      <c r="AF342" s="48">
        <v>686</v>
      </c>
      <c r="AG342" s="48">
        <v>4272</v>
      </c>
      <c r="AH342" s="6" t="s">
        <v>225</v>
      </c>
      <c r="AI342" s="7" t="s">
        <v>137</v>
      </c>
    </row>
    <row r="343" spans="1:35" x14ac:dyDescent="0.2">
      <c r="A343" s="47">
        <v>3328</v>
      </c>
      <c r="B343" s="48" t="s">
        <v>1</v>
      </c>
      <c r="C343" s="6" t="s">
        <v>224</v>
      </c>
      <c r="D343" s="6" t="s">
        <v>204</v>
      </c>
      <c r="E343" s="6" t="s">
        <v>86</v>
      </c>
      <c r="F343" s="48">
        <v>919</v>
      </c>
      <c r="G343" s="48">
        <v>1060</v>
      </c>
      <c r="H343" s="48">
        <v>1100</v>
      </c>
      <c r="I343" s="48">
        <v>1087</v>
      </c>
      <c r="J343" s="48">
        <v>1168</v>
      </c>
      <c r="K343" s="48">
        <v>893</v>
      </c>
      <c r="L343" s="48">
        <v>6227</v>
      </c>
      <c r="M343" s="48">
        <v>16</v>
      </c>
      <c r="N343" s="48">
        <v>39</v>
      </c>
      <c r="O343" s="48">
        <v>41</v>
      </c>
      <c r="P343" s="48">
        <v>43</v>
      </c>
      <c r="Q343" s="48">
        <v>46</v>
      </c>
      <c r="R343" s="48">
        <v>38</v>
      </c>
      <c r="S343" s="48">
        <v>223</v>
      </c>
      <c r="T343" s="48">
        <v>28.799999999999997</v>
      </c>
      <c r="U343" s="48">
        <v>40.9</v>
      </c>
      <c r="V343" s="48">
        <v>60.599999999999994</v>
      </c>
      <c r="W343" s="48">
        <v>68.5</v>
      </c>
      <c r="X343" s="48">
        <v>72.099999999999994</v>
      </c>
      <c r="Y343" s="48">
        <v>57.8</v>
      </c>
      <c r="Z343" s="48">
        <v>328.69999999999993</v>
      </c>
      <c r="AA343" s="48">
        <v>946</v>
      </c>
      <c r="AB343" s="48">
        <v>968</v>
      </c>
      <c r="AC343" s="48">
        <v>899</v>
      </c>
      <c r="AD343" s="48">
        <v>998</v>
      </c>
      <c r="AE343" s="48">
        <v>879</v>
      </c>
      <c r="AF343" s="48">
        <v>605</v>
      </c>
      <c r="AG343" s="48">
        <v>5295</v>
      </c>
      <c r="AH343" s="6" t="s">
        <v>225</v>
      </c>
      <c r="AI343" s="7" t="s">
        <v>137</v>
      </c>
    </row>
    <row r="344" spans="1:35" x14ac:dyDescent="0.2">
      <c r="A344" s="47">
        <v>3329</v>
      </c>
      <c r="B344" s="48" t="s">
        <v>1</v>
      </c>
      <c r="C344" s="6" t="s">
        <v>224</v>
      </c>
      <c r="D344" s="6" t="s">
        <v>204</v>
      </c>
      <c r="E344" s="6" t="s">
        <v>86</v>
      </c>
      <c r="F344" s="48">
        <v>624</v>
      </c>
      <c r="G344" s="48">
        <v>848</v>
      </c>
      <c r="H344" s="48">
        <v>720</v>
      </c>
      <c r="I344" s="48">
        <v>800</v>
      </c>
      <c r="J344" s="48">
        <v>785</v>
      </c>
      <c r="K344" s="48">
        <v>811</v>
      </c>
      <c r="L344" s="48">
        <v>4588</v>
      </c>
      <c r="M344" s="48">
        <v>3</v>
      </c>
      <c r="N344" s="48">
        <v>30</v>
      </c>
      <c r="O344" s="48">
        <v>20</v>
      </c>
      <c r="P344" s="48">
        <v>30</v>
      </c>
      <c r="Q344" s="48">
        <v>46</v>
      </c>
      <c r="R344" s="48">
        <v>18</v>
      </c>
      <c r="S344" s="48">
        <v>147</v>
      </c>
      <c r="T344" s="48">
        <v>2.1</v>
      </c>
      <c r="U344" s="48">
        <v>12.4</v>
      </c>
      <c r="V344" s="48">
        <v>14.3</v>
      </c>
      <c r="W344" s="48">
        <v>20.2</v>
      </c>
      <c r="X344" s="48">
        <v>13.7</v>
      </c>
      <c r="Y344" s="48">
        <v>22.8</v>
      </c>
      <c r="Z344" s="48">
        <v>85.499999999999986</v>
      </c>
      <c r="AA344" s="48">
        <v>484</v>
      </c>
      <c r="AB344" s="48">
        <v>603</v>
      </c>
      <c r="AC344" s="48">
        <v>536</v>
      </c>
      <c r="AD344" s="48">
        <v>615</v>
      </c>
      <c r="AE344" s="48">
        <v>478</v>
      </c>
      <c r="AF344" s="48">
        <v>469</v>
      </c>
      <c r="AG344" s="48">
        <v>3185</v>
      </c>
      <c r="AH344" s="6" t="s">
        <v>225</v>
      </c>
      <c r="AI344" s="7" t="s">
        <v>137</v>
      </c>
    </row>
    <row r="345" spans="1:35" x14ac:dyDescent="0.2">
      <c r="A345" s="47">
        <v>3330</v>
      </c>
      <c r="B345" s="48" t="s">
        <v>1</v>
      </c>
      <c r="C345" s="6" t="s">
        <v>224</v>
      </c>
      <c r="D345" s="6" t="s">
        <v>204</v>
      </c>
      <c r="E345" s="6" t="s">
        <v>86</v>
      </c>
      <c r="F345" s="48">
        <v>760</v>
      </c>
      <c r="G345" s="48">
        <v>739</v>
      </c>
      <c r="H345" s="48">
        <v>738</v>
      </c>
      <c r="I345" s="48">
        <v>912</v>
      </c>
      <c r="J345" s="48">
        <v>1398</v>
      </c>
      <c r="K345" s="48">
        <v>613</v>
      </c>
      <c r="L345" s="48">
        <v>5160</v>
      </c>
      <c r="M345" s="48">
        <v>6</v>
      </c>
      <c r="N345" s="48">
        <v>18</v>
      </c>
      <c r="O345" s="48">
        <v>24</v>
      </c>
      <c r="P345" s="48">
        <v>35</v>
      </c>
      <c r="Q345" s="48">
        <v>38</v>
      </c>
      <c r="R345" s="48">
        <v>24</v>
      </c>
      <c r="S345" s="48">
        <v>145</v>
      </c>
      <c r="T345" s="48">
        <v>10.399999999999999</v>
      </c>
      <c r="U345" s="48">
        <v>12.7</v>
      </c>
      <c r="V345" s="48">
        <v>34.5</v>
      </c>
      <c r="W345" s="48">
        <v>58.3</v>
      </c>
      <c r="X345" s="48">
        <v>38.6</v>
      </c>
      <c r="Y345" s="48">
        <v>9.3000000000000007</v>
      </c>
      <c r="Z345" s="48">
        <v>163.79999999999998</v>
      </c>
      <c r="AA345" s="48">
        <v>608</v>
      </c>
      <c r="AB345" s="48">
        <v>436</v>
      </c>
      <c r="AC345" s="48">
        <v>409</v>
      </c>
      <c r="AD345" s="48">
        <v>413</v>
      </c>
      <c r="AE345" s="48">
        <v>622</v>
      </c>
      <c r="AF345" s="48">
        <v>201</v>
      </c>
      <c r="AG345" s="48">
        <v>2689</v>
      </c>
      <c r="AH345" s="6" t="s">
        <v>225</v>
      </c>
      <c r="AI345" s="7" t="s">
        <v>137</v>
      </c>
    </row>
    <row r="346" spans="1:35" x14ac:dyDescent="0.2">
      <c r="A346" s="47">
        <v>3331</v>
      </c>
      <c r="B346" s="48" t="s">
        <v>1</v>
      </c>
      <c r="C346" s="6" t="s">
        <v>224</v>
      </c>
      <c r="D346" s="6" t="s">
        <v>204</v>
      </c>
      <c r="E346" s="6" t="s">
        <v>86</v>
      </c>
      <c r="F346" s="48">
        <v>942</v>
      </c>
      <c r="G346" s="48">
        <v>993</v>
      </c>
      <c r="H346" s="48">
        <v>1299</v>
      </c>
      <c r="I346" s="48">
        <v>1123</v>
      </c>
      <c r="J346" s="48">
        <v>1289</v>
      </c>
      <c r="K346" s="48">
        <v>1381</v>
      </c>
      <c r="L346" s="48">
        <v>7027</v>
      </c>
      <c r="M346" s="48">
        <v>25</v>
      </c>
      <c r="N346" s="48">
        <v>39</v>
      </c>
      <c r="O346" s="48">
        <v>38</v>
      </c>
      <c r="P346" s="48">
        <v>42</v>
      </c>
      <c r="Q346" s="48">
        <v>56</v>
      </c>
      <c r="R346" s="48">
        <v>67</v>
      </c>
      <c r="S346" s="48">
        <v>267</v>
      </c>
      <c r="T346" s="48">
        <v>6.5</v>
      </c>
      <c r="U346" s="48">
        <v>24.4</v>
      </c>
      <c r="V346" s="48">
        <v>28.4</v>
      </c>
      <c r="W346" s="48">
        <v>17.099999999999998</v>
      </c>
      <c r="X346" s="48">
        <v>22.8</v>
      </c>
      <c r="Y346" s="48">
        <v>30</v>
      </c>
      <c r="Z346" s="48">
        <v>129.19999999999999</v>
      </c>
      <c r="AA346" s="48">
        <v>875</v>
      </c>
      <c r="AB346" s="48">
        <v>702</v>
      </c>
      <c r="AC346" s="48">
        <v>731</v>
      </c>
      <c r="AD346" s="48">
        <v>610</v>
      </c>
      <c r="AE346" s="48">
        <v>621</v>
      </c>
      <c r="AF346" s="48">
        <v>707</v>
      </c>
      <c r="AG346" s="48">
        <v>4246</v>
      </c>
      <c r="AH346" s="6" t="s">
        <v>225</v>
      </c>
      <c r="AI346" s="7" t="s">
        <v>137</v>
      </c>
    </row>
    <row r="347" spans="1:35" x14ac:dyDescent="0.2">
      <c r="A347" s="47">
        <v>3335</v>
      </c>
      <c r="B347" s="48" t="s">
        <v>1</v>
      </c>
      <c r="C347" s="6" t="s">
        <v>224</v>
      </c>
      <c r="D347" s="6" t="s">
        <v>204</v>
      </c>
      <c r="E347" s="6" t="s">
        <v>86</v>
      </c>
      <c r="F347" s="48">
        <v>1436</v>
      </c>
      <c r="G347" s="48">
        <v>1236</v>
      </c>
      <c r="H347" s="48">
        <v>1318</v>
      </c>
      <c r="I347" s="48">
        <v>1316</v>
      </c>
      <c r="J347" s="48">
        <v>1409</v>
      </c>
      <c r="K347" s="48">
        <v>1612</v>
      </c>
      <c r="L347" s="48">
        <v>8327</v>
      </c>
      <c r="M347" s="48">
        <v>53</v>
      </c>
      <c r="N347" s="48">
        <v>29</v>
      </c>
      <c r="O347" s="48">
        <v>48</v>
      </c>
      <c r="P347" s="48">
        <v>45</v>
      </c>
      <c r="Q347" s="48">
        <v>48</v>
      </c>
      <c r="R347" s="48">
        <v>52</v>
      </c>
      <c r="S347" s="48">
        <v>275</v>
      </c>
      <c r="T347" s="48">
        <v>16.7</v>
      </c>
      <c r="U347" s="48">
        <v>38.200000000000003</v>
      </c>
      <c r="V347" s="48">
        <v>40.299999999999997</v>
      </c>
      <c r="W347" s="48">
        <v>30.6</v>
      </c>
      <c r="X347" s="48">
        <v>17.3</v>
      </c>
      <c r="Y347" s="48">
        <v>19.8</v>
      </c>
      <c r="Z347" s="48">
        <v>162.89999999999995</v>
      </c>
      <c r="AA347" s="48">
        <v>1226</v>
      </c>
      <c r="AB347" s="48">
        <v>753</v>
      </c>
      <c r="AC347" s="48">
        <v>747</v>
      </c>
      <c r="AD347" s="48">
        <v>828</v>
      </c>
      <c r="AE347" s="48">
        <v>809</v>
      </c>
      <c r="AF347" s="48">
        <v>909</v>
      </c>
      <c r="AG347" s="48">
        <v>5272</v>
      </c>
      <c r="AH347" s="6" t="s">
        <v>225</v>
      </c>
      <c r="AI347" s="7" t="s">
        <v>137</v>
      </c>
    </row>
    <row r="348" spans="1:35" x14ac:dyDescent="0.2">
      <c r="A348" s="47">
        <v>3336</v>
      </c>
      <c r="B348" s="48" t="s">
        <v>1</v>
      </c>
      <c r="C348" s="6" t="s">
        <v>224</v>
      </c>
      <c r="D348" s="6" t="s">
        <v>204</v>
      </c>
      <c r="E348" s="6" t="s">
        <v>86</v>
      </c>
      <c r="F348" s="48">
        <v>1352</v>
      </c>
      <c r="G348" s="48">
        <v>1274</v>
      </c>
      <c r="H348" s="48">
        <v>903</v>
      </c>
      <c r="I348" s="48">
        <v>1090</v>
      </c>
      <c r="J348" s="48">
        <v>1310</v>
      </c>
      <c r="K348" s="48">
        <v>1060</v>
      </c>
      <c r="L348" s="48">
        <v>6989</v>
      </c>
      <c r="M348" s="48">
        <v>26</v>
      </c>
      <c r="N348" s="48">
        <v>39</v>
      </c>
      <c r="O348" s="48">
        <v>25</v>
      </c>
      <c r="P348" s="48">
        <v>37</v>
      </c>
      <c r="Q348" s="48">
        <v>52</v>
      </c>
      <c r="R348" s="48">
        <v>48</v>
      </c>
      <c r="S348" s="48">
        <v>227</v>
      </c>
      <c r="T348" s="48">
        <v>20.6</v>
      </c>
      <c r="U348" s="48">
        <v>47.6</v>
      </c>
      <c r="V348" s="48">
        <v>24.8</v>
      </c>
      <c r="W348" s="48">
        <v>51.900000000000006</v>
      </c>
      <c r="X348" s="48">
        <v>23.199999999999996</v>
      </c>
      <c r="Y348" s="48">
        <v>44.4</v>
      </c>
      <c r="Z348" s="48">
        <v>212.49999999999997</v>
      </c>
      <c r="AA348" s="48">
        <v>1026</v>
      </c>
      <c r="AB348" s="48">
        <v>652</v>
      </c>
      <c r="AC348" s="48">
        <v>390</v>
      </c>
      <c r="AD348" s="48">
        <v>427</v>
      </c>
      <c r="AE348" s="48">
        <v>585</v>
      </c>
      <c r="AF348" s="48">
        <v>386</v>
      </c>
      <c r="AG348" s="48">
        <v>3466</v>
      </c>
      <c r="AH348" s="6" t="s">
        <v>225</v>
      </c>
      <c r="AI348" s="7" t="s">
        <v>137</v>
      </c>
    </row>
    <row r="349" spans="1:35" x14ac:dyDescent="0.2">
      <c r="A349" s="47">
        <v>3332</v>
      </c>
      <c r="B349" s="48" t="s">
        <v>1</v>
      </c>
      <c r="C349" s="6" t="s">
        <v>224</v>
      </c>
      <c r="D349" s="6" t="s">
        <v>204</v>
      </c>
      <c r="E349" s="6" t="s">
        <v>86</v>
      </c>
      <c r="F349" s="48">
        <v>723</v>
      </c>
      <c r="G349" s="48">
        <v>1096</v>
      </c>
      <c r="H349" s="48">
        <v>893</v>
      </c>
      <c r="I349" s="48">
        <v>967</v>
      </c>
      <c r="J349" s="48">
        <v>1077</v>
      </c>
      <c r="K349" s="48">
        <v>962</v>
      </c>
      <c r="L349" s="48">
        <v>5718</v>
      </c>
      <c r="M349" s="48">
        <v>6</v>
      </c>
      <c r="N349" s="48">
        <v>25</v>
      </c>
      <c r="O349" s="48">
        <v>35</v>
      </c>
      <c r="P349" s="48">
        <v>45</v>
      </c>
      <c r="Q349" s="48">
        <v>42</v>
      </c>
      <c r="R349" s="48">
        <v>56</v>
      </c>
      <c r="S349" s="48">
        <v>209</v>
      </c>
      <c r="T349" s="48">
        <v>7.6999999999999993</v>
      </c>
      <c r="U349" s="48">
        <v>10.4</v>
      </c>
      <c r="V349" s="48">
        <v>16.5</v>
      </c>
      <c r="W349" s="48">
        <v>15.6</v>
      </c>
      <c r="X349" s="48">
        <v>13.200000000000001</v>
      </c>
      <c r="Y349" s="48">
        <v>27.8</v>
      </c>
      <c r="Z349" s="48">
        <v>91.2</v>
      </c>
      <c r="AA349" s="48">
        <v>540</v>
      </c>
      <c r="AB349" s="48">
        <v>1010</v>
      </c>
      <c r="AC349" s="48">
        <v>798</v>
      </c>
      <c r="AD349" s="48">
        <v>816</v>
      </c>
      <c r="AE349" s="48">
        <v>1060</v>
      </c>
      <c r="AF349" s="48">
        <v>697</v>
      </c>
      <c r="AG349" s="48">
        <v>4921</v>
      </c>
      <c r="AH349" s="6" t="s">
        <v>225</v>
      </c>
      <c r="AI349" s="7" t="s">
        <v>137</v>
      </c>
    </row>
    <row r="350" spans="1:35" x14ac:dyDescent="0.2">
      <c r="A350" s="47">
        <v>3333</v>
      </c>
      <c r="B350" s="48" t="s">
        <v>1</v>
      </c>
      <c r="C350" s="6" t="s">
        <v>224</v>
      </c>
      <c r="D350" s="6" t="s">
        <v>204</v>
      </c>
      <c r="E350" s="6" t="s">
        <v>86</v>
      </c>
      <c r="F350" s="48">
        <v>1308</v>
      </c>
      <c r="G350" s="48">
        <v>1773</v>
      </c>
      <c r="H350" s="48">
        <v>1815</v>
      </c>
      <c r="I350" s="48">
        <v>1527</v>
      </c>
      <c r="J350" s="48">
        <v>1559</v>
      </c>
      <c r="K350" s="48">
        <v>1352</v>
      </c>
      <c r="L350" s="48">
        <v>9334</v>
      </c>
      <c r="M350" s="48">
        <v>35</v>
      </c>
      <c r="N350" s="48">
        <v>62</v>
      </c>
      <c r="O350" s="48">
        <v>75</v>
      </c>
      <c r="P350" s="48">
        <v>74</v>
      </c>
      <c r="Q350" s="48">
        <v>62</v>
      </c>
      <c r="R350" s="48">
        <v>74</v>
      </c>
      <c r="S350" s="48">
        <v>382</v>
      </c>
      <c r="T350" s="48">
        <v>19.7</v>
      </c>
      <c r="U350" s="48">
        <v>36</v>
      </c>
      <c r="V350" s="48">
        <v>39</v>
      </c>
      <c r="W350" s="48">
        <v>38.4</v>
      </c>
      <c r="X350" s="48">
        <v>38.300000000000004</v>
      </c>
      <c r="Y350" s="48">
        <v>34.700000000000003</v>
      </c>
      <c r="Z350" s="48">
        <v>206.1</v>
      </c>
      <c r="AA350" s="48">
        <v>1061</v>
      </c>
      <c r="AB350" s="48">
        <v>1003</v>
      </c>
      <c r="AC350" s="48">
        <v>1025</v>
      </c>
      <c r="AD350" s="48">
        <v>955</v>
      </c>
      <c r="AE350" s="48">
        <v>852</v>
      </c>
      <c r="AF350" s="48">
        <v>750</v>
      </c>
      <c r="AG350" s="48">
        <v>5646</v>
      </c>
      <c r="AH350" s="6" t="s">
        <v>225</v>
      </c>
      <c r="AI350" s="7" t="s">
        <v>137</v>
      </c>
    </row>
    <row r="351" spans="1:35" x14ac:dyDescent="0.2">
      <c r="A351" s="47">
        <v>3334</v>
      </c>
      <c r="B351" s="48" t="s">
        <v>1</v>
      </c>
      <c r="C351" s="6" t="s">
        <v>224</v>
      </c>
      <c r="D351" s="6" t="s">
        <v>204</v>
      </c>
      <c r="E351" s="6" t="s">
        <v>86</v>
      </c>
      <c r="F351" s="48">
        <v>1794</v>
      </c>
      <c r="G351" s="48">
        <v>1744</v>
      </c>
      <c r="H351" s="48">
        <v>1653</v>
      </c>
      <c r="I351" s="48">
        <v>1508</v>
      </c>
      <c r="J351" s="48">
        <v>1435</v>
      </c>
      <c r="K351" s="48">
        <v>1233</v>
      </c>
      <c r="L351" s="48">
        <v>9367</v>
      </c>
      <c r="M351" s="48">
        <v>87</v>
      </c>
      <c r="N351" s="48">
        <v>57</v>
      </c>
      <c r="O351" s="48">
        <v>68</v>
      </c>
      <c r="P351" s="48">
        <v>76</v>
      </c>
      <c r="Q351" s="48">
        <v>65</v>
      </c>
      <c r="R351" s="48">
        <v>82</v>
      </c>
      <c r="S351" s="48">
        <v>435</v>
      </c>
      <c r="T351" s="48">
        <v>25.1</v>
      </c>
      <c r="U351" s="48">
        <v>33</v>
      </c>
      <c r="V351" s="48">
        <v>52.2</v>
      </c>
      <c r="W351" s="48">
        <v>41.3</v>
      </c>
      <c r="X351" s="48">
        <v>65.8</v>
      </c>
      <c r="Y351" s="48">
        <v>34.200000000000003</v>
      </c>
      <c r="Z351" s="48">
        <v>251.60000000000002</v>
      </c>
      <c r="AA351" s="48">
        <v>1199</v>
      </c>
      <c r="AB351" s="48">
        <v>775</v>
      </c>
      <c r="AC351" s="48">
        <v>785</v>
      </c>
      <c r="AD351" s="48">
        <v>739</v>
      </c>
      <c r="AE351" s="48">
        <v>583</v>
      </c>
      <c r="AF351" s="48">
        <v>505</v>
      </c>
      <c r="AG351" s="48">
        <v>4586</v>
      </c>
      <c r="AH351" s="6" t="s">
        <v>225</v>
      </c>
      <c r="AI351" s="7" t="s">
        <v>137</v>
      </c>
    </row>
    <row r="352" spans="1:35" ht="15" thickBot="1" x14ac:dyDescent="0.25">
      <c r="A352" s="57" t="s">
        <v>171</v>
      </c>
      <c r="B352" s="58"/>
      <c r="C352" s="58"/>
      <c r="D352" s="6"/>
      <c r="E352" s="8"/>
      <c r="F352" s="6">
        <f>AVERAGE(F340:F351)</f>
        <v>1059.8333333333333</v>
      </c>
      <c r="G352" s="6">
        <f t="shared" ref="G352:AG352" si="84">AVERAGE(G340:G351)</f>
        <v>1124.25</v>
      </c>
      <c r="H352" s="6">
        <f t="shared" si="84"/>
        <v>1132.4166666666667</v>
      </c>
      <c r="I352" s="6">
        <f t="shared" si="84"/>
        <v>1085.5833333333333</v>
      </c>
      <c r="J352" s="6">
        <f t="shared" si="84"/>
        <v>1187.9166666666667</v>
      </c>
      <c r="K352" s="6">
        <f t="shared" si="84"/>
        <v>1062.75</v>
      </c>
      <c r="L352" s="6">
        <f t="shared" si="84"/>
        <v>6652.75</v>
      </c>
      <c r="M352" s="6">
        <f t="shared" si="84"/>
        <v>25.666666666666668</v>
      </c>
      <c r="N352" s="6">
        <f t="shared" si="84"/>
        <v>35.75</v>
      </c>
      <c r="O352" s="6">
        <f t="shared" si="84"/>
        <v>39.333333333333336</v>
      </c>
      <c r="P352" s="6">
        <f t="shared" si="84"/>
        <v>42.916666666666664</v>
      </c>
      <c r="Q352" s="6">
        <f t="shared" si="84"/>
        <v>48.25</v>
      </c>
      <c r="R352" s="6">
        <f t="shared" si="84"/>
        <v>48.833333333333336</v>
      </c>
      <c r="S352" s="6">
        <f t="shared" si="84"/>
        <v>240.75</v>
      </c>
      <c r="T352" s="6">
        <f t="shared" si="84"/>
        <v>13.5</v>
      </c>
      <c r="U352" s="6">
        <f t="shared" si="84"/>
        <v>25.591666666666669</v>
      </c>
      <c r="V352" s="6">
        <f t="shared" si="84"/>
        <v>33.016666666666666</v>
      </c>
      <c r="W352" s="6">
        <f t="shared" si="84"/>
        <v>37.366666666666667</v>
      </c>
      <c r="X352" s="6">
        <f t="shared" si="84"/>
        <v>39.825000000000003</v>
      </c>
      <c r="Y352" s="6">
        <f t="shared" si="84"/>
        <v>32.616666666666667</v>
      </c>
      <c r="Z352" s="6">
        <f t="shared" si="84"/>
        <v>181.91666666666666</v>
      </c>
      <c r="AA352" s="6">
        <f t="shared" si="84"/>
        <v>884.75</v>
      </c>
      <c r="AB352" s="6">
        <f t="shared" si="84"/>
        <v>740</v>
      </c>
      <c r="AC352" s="6">
        <f t="shared" si="84"/>
        <v>678.08333333333337</v>
      </c>
      <c r="AD352" s="6">
        <f t="shared" si="84"/>
        <v>660</v>
      </c>
      <c r="AE352" s="6">
        <f t="shared" si="84"/>
        <v>672.83333333333337</v>
      </c>
      <c r="AF352" s="6">
        <f t="shared" si="84"/>
        <v>575.33333333333337</v>
      </c>
      <c r="AG352" s="6">
        <f t="shared" si="84"/>
        <v>4211</v>
      </c>
      <c r="AH352" s="6"/>
      <c r="AI352" s="7"/>
    </row>
    <row r="353" spans="1:35" ht="15" thickBot="1" x14ac:dyDescent="0.25">
      <c r="A353" s="59" t="s">
        <v>172</v>
      </c>
      <c r="B353" s="60"/>
      <c r="C353" s="60"/>
      <c r="D353" s="10"/>
      <c r="E353" s="9"/>
      <c r="F353" s="10">
        <f>STDEV(F340:F351)/SQRT(12)</f>
        <v>98.966847321145195</v>
      </c>
      <c r="G353" s="10">
        <f t="shared" ref="G353:AG353" si="85">STDEV(G340:G351)/SQRT(12)</f>
        <v>97.389574219557332</v>
      </c>
      <c r="H353" s="10">
        <f t="shared" si="85"/>
        <v>99.00286637519666</v>
      </c>
      <c r="I353" s="10">
        <f t="shared" si="85"/>
        <v>73.102404132141814</v>
      </c>
      <c r="J353" s="10">
        <f t="shared" si="85"/>
        <v>72.687423189290456</v>
      </c>
      <c r="K353" s="10">
        <f t="shared" si="85"/>
        <v>81.53193508922709</v>
      </c>
      <c r="L353" s="10">
        <f t="shared" si="85"/>
        <v>462.80731190695928</v>
      </c>
      <c r="M353" s="10">
        <f t="shared" si="85"/>
        <v>6.9176249792494069</v>
      </c>
      <c r="N353" s="10">
        <f t="shared" si="85"/>
        <v>3.8712714221870863</v>
      </c>
      <c r="O353" s="10">
        <f t="shared" si="85"/>
        <v>5.0307137473802683</v>
      </c>
      <c r="P353" s="10">
        <f t="shared" si="85"/>
        <v>5.2935900823161566</v>
      </c>
      <c r="Q353" s="10">
        <f t="shared" si="85"/>
        <v>3.1983068437325817</v>
      </c>
      <c r="R353" s="10">
        <f t="shared" si="85"/>
        <v>5.9426977514977644</v>
      </c>
      <c r="S353" s="10">
        <f t="shared" si="85"/>
        <v>26.360014772148343</v>
      </c>
      <c r="T353" s="10">
        <f t="shared" si="85"/>
        <v>2.4637369989509845</v>
      </c>
      <c r="U353" s="10">
        <f t="shared" si="85"/>
        <v>3.8103419542189121</v>
      </c>
      <c r="V353" s="10">
        <f t="shared" si="85"/>
        <v>3.8910704559194631</v>
      </c>
      <c r="W353" s="10">
        <f t="shared" si="85"/>
        <v>5.0592150147682533</v>
      </c>
      <c r="X353" s="10">
        <f t="shared" si="85"/>
        <v>7.8643627051132201</v>
      </c>
      <c r="Y353" s="10">
        <f t="shared" si="85"/>
        <v>4.0583963345243683</v>
      </c>
      <c r="Z353" s="10">
        <f t="shared" si="85"/>
        <v>19.915620614091949</v>
      </c>
      <c r="AA353" s="10">
        <f t="shared" si="85"/>
        <v>70.092268734601802</v>
      </c>
      <c r="AB353" s="10">
        <f t="shared" si="85"/>
        <v>56.105420253467337</v>
      </c>
      <c r="AC353" s="10">
        <f t="shared" si="85"/>
        <v>55.722725130413345</v>
      </c>
      <c r="AD353" s="10">
        <f t="shared" si="85"/>
        <v>59.47956104258153</v>
      </c>
      <c r="AE353" s="10">
        <f t="shared" si="85"/>
        <v>54.221044965693167</v>
      </c>
      <c r="AF353" s="10">
        <f t="shared" si="85"/>
        <v>55.854699665717241</v>
      </c>
      <c r="AG353" s="10">
        <f t="shared" si="85"/>
        <v>282.29849343193354</v>
      </c>
      <c r="AH353" s="10"/>
      <c r="AI353" s="51"/>
    </row>
    <row r="354" spans="1:35" ht="15" thickBot="1" x14ac:dyDescent="0.25">
      <c r="A354" s="41"/>
      <c r="B354" s="41"/>
      <c r="C354" s="41"/>
      <c r="D354" s="42"/>
      <c r="E354" s="43"/>
      <c r="F354" s="42"/>
    </row>
    <row r="355" spans="1:35" x14ac:dyDescent="0.2">
      <c r="A355" s="2">
        <v>1372</v>
      </c>
      <c r="B355" s="49" t="s">
        <v>85</v>
      </c>
      <c r="C355" s="44" t="s">
        <v>226</v>
      </c>
      <c r="D355" s="3" t="s">
        <v>204</v>
      </c>
      <c r="E355" s="16" t="s">
        <v>86</v>
      </c>
      <c r="F355" s="3">
        <v>1288</v>
      </c>
      <c r="G355" s="3">
        <v>1098</v>
      </c>
      <c r="H355" s="3">
        <v>1067</v>
      </c>
      <c r="I355" s="3">
        <v>960</v>
      </c>
      <c r="J355" s="3">
        <v>1228</v>
      </c>
      <c r="K355" s="3">
        <v>928</v>
      </c>
      <c r="L355" s="3">
        <v>6569</v>
      </c>
      <c r="M355" s="3">
        <v>45</v>
      </c>
      <c r="N355" s="3">
        <v>45</v>
      </c>
      <c r="O355" s="3">
        <v>49</v>
      </c>
      <c r="P355" s="3">
        <v>48</v>
      </c>
      <c r="Q355" s="3">
        <v>75</v>
      </c>
      <c r="R355" s="3">
        <v>37</v>
      </c>
      <c r="S355" s="3">
        <v>299</v>
      </c>
      <c r="T355" s="3">
        <v>14.200000000000001</v>
      </c>
      <c r="U355" s="3">
        <v>26</v>
      </c>
      <c r="V355" s="3">
        <v>16.2</v>
      </c>
      <c r="W355" s="3">
        <v>29.799999999999997</v>
      </c>
      <c r="X355" s="3">
        <v>19.600000000000001</v>
      </c>
      <c r="Y355" s="3">
        <v>31.6</v>
      </c>
      <c r="Z355" s="3">
        <v>137.4</v>
      </c>
      <c r="AA355" s="3">
        <v>820</v>
      </c>
      <c r="AB355" s="3">
        <v>575</v>
      </c>
      <c r="AC355" s="3">
        <v>538</v>
      </c>
      <c r="AD355" s="3">
        <v>508</v>
      </c>
      <c r="AE355" s="3">
        <v>643</v>
      </c>
      <c r="AF355" s="3">
        <v>449</v>
      </c>
      <c r="AG355" s="3">
        <v>3533</v>
      </c>
      <c r="AH355" s="3" t="s">
        <v>225</v>
      </c>
      <c r="AI355" s="4" t="s">
        <v>137</v>
      </c>
    </row>
    <row r="356" spans="1:35" x14ac:dyDescent="0.2">
      <c r="A356" s="5">
        <v>1373</v>
      </c>
      <c r="B356" s="50" t="s">
        <v>85</v>
      </c>
      <c r="C356" s="39" t="s">
        <v>226</v>
      </c>
      <c r="D356" s="6" t="s">
        <v>204</v>
      </c>
      <c r="E356" s="8" t="s">
        <v>86</v>
      </c>
      <c r="F356" s="6">
        <v>998</v>
      </c>
      <c r="G356" s="6">
        <v>960</v>
      </c>
      <c r="H356" s="6">
        <v>821</v>
      </c>
      <c r="I356" s="6">
        <v>1002</v>
      </c>
      <c r="J356" s="6">
        <v>781</v>
      </c>
      <c r="K356" s="6">
        <v>848</v>
      </c>
      <c r="L356" s="6">
        <v>5410</v>
      </c>
      <c r="M356" s="6">
        <v>9</v>
      </c>
      <c r="N356" s="6">
        <v>32</v>
      </c>
      <c r="O356" s="6">
        <v>23</v>
      </c>
      <c r="P356" s="6">
        <v>25</v>
      </c>
      <c r="Q356" s="6">
        <v>14</v>
      </c>
      <c r="R356" s="6">
        <v>25</v>
      </c>
      <c r="S356" s="6">
        <v>128</v>
      </c>
      <c r="T356" s="6">
        <v>9.1</v>
      </c>
      <c r="U356" s="6">
        <v>27.5</v>
      </c>
      <c r="V356" s="6">
        <v>31</v>
      </c>
      <c r="W356" s="6">
        <v>17.600000000000001</v>
      </c>
      <c r="X356" s="6">
        <v>17.899999999999999</v>
      </c>
      <c r="Y356" s="6">
        <v>18.3</v>
      </c>
      <c r="Z356" s="6">
        <v>121.40000000000003</v>
      </c>
      <c r="AA356" s="6">
        <v>626</v>
      </c>
      <c r="AB356" s="6">
        <v>515</v>
      </c>
      <c r="AC356" s="6">
        <v>448</v>
      </c>
      <c r="AD356" s="6">
        <v>512</v>
      </c>
      <c r="AE356" s="6">
        <v>338</v>
      </c>
      <c r="AF356" s="6">
        <v>536</v>
      </c>
      <c r="AG356" s="6">
        <v>2975</v>
      </c>
      <c r="AH356" s="6" t="s">
        <v>225</v>
      </c>
      <c r="AI356" s="7" t="s">
        <v>137</v>
      </c>
    </row>
    <row r="357" spans="1:35" x14ac:dyDescent="0.2">
      <c r="A357" s="5">
        <v>1375</v>
      </c>
      <c r="B357" s="50" t="s">
        <v>85</v>
      </c>
      <c r="C357" s="39" t="s">
        <v>226</v>
      </c>
      <c r="D357" s="6" t="s">
        <v>204</v>
      </c>
      <c r="E357" s="8" t="s">
        <v>86</v>
      </c>
      <c r="F357" s="6">
        <v>1341</v>
      </c>
      <c r="G357" s="6">
        <v>1111</v>
      </c>
      <c r="H357" s="6">
        <v>908</v>
      </c>
      <c r="I357" s="6">
        <v>950</v>
      </c>
      <c r="J357" s="6">
        <v>1038</v>
      </c>
      <c r="K357" s="6">
        <v>1019</v>
      </c>
      <c r="L357" s="6">
        <v>6367</v>
      </c>
      <c r="M357" s="6">
        <v>17</v>
      </c>
      <c r="N357" s="6">
        <v>34</v>
      </c>
      <c r="O357" s="6">
        <v>25</v>
      </c>
      <c r="P357" s="6">
        <v>22</v>
      </c>
      <c r="Q357" s="6">
        <v>43</v>
      </c>
      <c r="R357" s="6">
        <v>39</v>
      </c>
      <c r="S357" s="6">
        <v>180</v>
      </c>
      <c r="T357" s="6">
        <v>21.5</v>
      </c>
      <c r="U357" s="6">
        <v>13.2</v>
      </c>
      <c r="V357" s="6">
        <v>12.8</v>
      </c>
      <c r="W357" s="6">
        <v>17.899999999999999</v>
      </c>
      <c r="X357" s="6">
        <v>9.3999999999999986</v>
      </c>
      <c r="Y357" s="6">
        <v>24.8</v>
      </c>
      <c r="Z357" s="6">
        <v>99.6</v>
      </c>
      <c r="AA357" s="6">
        <v>1004</v>
      </c>
      <c r="AB357" s="6">
        <v>730</v>
      </c>
      <c r="AC357" s="6">
        <v>587</v>
      </c>
      <c r="AD357" s="6">
        <v>516</v>
      </c>
      <c r="AE357" s="6">
        <v>528</v>
      </c>
      <c r="AF357" s="6">
        <v>668</v>
      </c>
      <c r="AG357" s="6">
        <v>4033</v>
      </c>
      <c r="AH357" s="6" t="s">
        <v>225</v>
      </c>
      <c r="AI357" s="7" t="s">
        <v>137</v>
      </c>
    </row>
    <row r="358" spans="1:35" x14ac:dyDescent="0.2">
      <c r="A358" s="5">
        <v>1689</v>
      </c>
      <c r="B358" s="6" t="s">
        <v>85</v>
      </c>
      <c r="C358" s="39" t="s">
        <v>226</v>
      </c>
      <c r="D358" s="6" t="s">
        <v>204</v>
      </c>
      <c r="E358" s="8" t="s">
        <v>86</v>
      </c>
      <c r="F358" s="6">
        <v>1225</v>
      </c>
      <c r="G358" s="6">
        <v>1383</v>
      </c>
      <c r="H358" s="6">
        <v>935</v>
      </c>
      <c r="I358" s="6">
        <v>715</v>
      </c>
      <c r="J358" s="6">
        <v>1264</v>
      </c>
      <c r="K358" s="6">
        <v>983</v>
      </c>
      <c r="L358" s="6">
        <v>6505</v>
      </c>
      <c r="M358" s="6">
        <v>36</v>
      </c>
      <c r="N358" s="6">
        <v>52</v>
      </c>
      <c r="O358" s="6">
        <v>27</v>
      </c>
      <c r="P358" s="6">
        <v>20</v>
      </c>
      <c r="Q358" s="6">
        <v>28</v>
      </c>
      <c r="R358" s="6">
        <v>19</v>
      </c>
      <c r="S358" s="6">
        <v>182</v>
      </c>
      <c r="T358" s="6">
        <v>17.3</v>
      </c>
      <c r="U358" s="6">
        <v>27.799999999999997</v>
      </c>
      <c r="V358" s="6">
        <v>17.5</v>
      </c>
      <c r="W358" s="6">
        <v>6.8</v>
      </c>
      <c r="X358" s="6">
        <v>65</v>
      </c>
      <c r="Y358" s="6">
        <v>31.3</v>
      </c>
      <c r="Z358" s="6">
        <v>165.70000000000002</v>
      </c>
      <c r="AA358" s="6">
        <v>711</v>
      </c>
      <c r="AB358" s="6">
        <v>790</v>
      </c>
      <c r="AC358" s="6">
        <v>544</v>
      </c>
      <c r="AD358" s="6">
        <v>436</v>
      </c>
      <c r="AE358" s="6">
        <v>772</v>
      </c>
      <c r="AF358" s="6">
        <v>606</v>
      </c>
      <c r="AG358" s="6">
        <v>3859</v>
      </c>
      <c r="AH358" s="6" t="s">
        <v>225</v>
      </c>
      <c r="AI358" s="7" t="s">
        <v>137</v>
      </c>
    </row>
    <row r="359" spans="1:35" x14ac:dyDescent="0.2">
      <c r="A359" s="5">
        <v>1690</v>
      </c>
      <c r="B359" s="6" t="s">
        <v>85</v>
      </c>
      <c r="C359" s="39" t="s">
        <v>226</v>
      </c>
      <c r="D359" s="6" t="s">
        <v>204</v>
      </c>
      <c r="E359" s="8" t="s">
        <v>86</v>
      </c>
      <c r="F359" s="6">
        <v>1289</v>
      </c>
      <c r="G359" s="6">
        <v>1278</v>
      </c>
      <c r="H359" s="6">
        <v>1155</v>
      </c>
      <c r="I359" s="6">
        <v>1397</v>
      </c>
      <c r="J359" s="6">
        <v>1041</v>
      </c>
      <c r="K359" s="6">
        <v>966</v>
      </c>
      <c r="L359" s="6">
        <v>7126</v>
      </c>
      <c r="M359" s="6">
        <v>26</v>
      </c>
      <c r="N359" s="6">
        <v>40</v>
      </c>
      <c r="O359" s="6">
        <v>29</v>
      </c>
      <c r="P359" s="6">
        <v>54</v>
      </c>
      <c r="Q359" s="6">
        <v>27</v>
      </c>
      <c r="R359" s="6">
        <v>37</v>
      </c>
      <c r="S359" s="6">
        <v>213</v>
      </c>
      <c r="T359" s="6">
        <v>80.599999999999994</v>
      </c>
      <c r="U359" s="6">
        <v>76.300000000000011</v>
      </c>
      <c r="V359" s="6">
        <v>83.9</v>
      </c>
      <c r="W359" s="6">
        <v>43.5</v>
      </c>
      <c r="X359" s="6">
        <v>42.5</v>
      </c>
      <c r="Y359" s="6">
        <v>50.699999999999996</v>
      </c>
      <c r="Z359" s="6">
        <v>377.50000000000006</v>
      </c>
      <c r="AA359" s="6">
        <v>874</v>
      </c>
      <c r="AB359" s="6">
        <v>514</v>
      </c>
      <c r="AC359" s="6">
        <v>483</v>
      </c>
      <c r="AD359" s="6">
        <v>682</v>
      </c>
      <c r="AE359" s="6">
        <v>344</v>
      </c>
      <c r="AF359" s="6">
        <v>423</v>
      </c>
      <c r="AG359" s="6">
        <v>3320</v>
      </c>
      <c r="AH359" s="6" t="s">
        <v>225</v>
      </c>
      <c r="AI359" s="7" t="s">
        <v>137</v>
      </c>
    </row>
    <row r="360" spans="1:35" x14ac:dyDescent="0.2">
      <c r="A360" s="5">
        <v>1691</v>
      </c>
      <c r="B360" s="6" t="s">
        <v>85</v>
      </c>
      <c r="C360" s="39" t="s">
        <v>226</v>
      </c>
      <c r="D360" s="6" t="s">
        <v>204</v>
      </c>
      <c r="E360" s="8" t="s">
        <v>86</v>
      </c>
      <c r="F360" s="6">
        <v>1051</v>
      </c>
      <c r="G360" s="6">
        <v>843</v>
      </c>
      <c r="H360" s="6">
        <v>1166</v>
      </c>
      <c r="I360" s="6">
        <v>978</v>
      </c>
      <c r="J360" s="6">
        <v>859</v>
      </c>
      <c r="K360" s="6">
        <v>582</v>
      </c>
      <c r="L360" s="6">
        <v>5479</v>
      </c>
      <c r="M360" s="6">
        <v>35</v>
      </c>
      <c r="N360" s="6">
        <v>30</v>
      </c>
      <c r="O360" s="6">
        <v>52</v>
      </c>
      <c r="P360" s="6">
        <v>46</v>
      </c>
      <c r="Q360" s="6">
        <v>32</v>
      </c>
      <c r="R360" s="6">
        <v>24</v>
      </c>
      <c r="S360" s="6">
        <v>219</v>
      </c>
      <c r="T360" s="6">
        <v>34.9</v>
      </c>
      <c r="U360" s="6">
        <v>13.600000000000001</v>
      </c>
      <c r="V360" s="6">
        <v>22.6</v>
      </c>
      <c r="W360" s="6">
        <v>25.200000000000003</v>
      </c>
      <c r="X360" s="6">
        <v>41.6</v>
      </c>
      <c r="Y360" s="6">
        <v>12.6</v>
      </c>
      <c r="Z360" s="6">
        <v>150.49999999999997</v>
      </c>
      <c r="AA360" s="6">
        <v>850</v>
      </c>
      <c r="AB360" s="6">
        <v>519</v>
      </c>
      <c r="AC360" s="6">
        <v>717</v>
      </c>
      <c r="AD360" s="6">
        <v>583</v>
      </c>
      <c r="AE360" s="6">
        <v>520</v>
      </c>
      <c r="AF360" s="6">
        <v>356</v>
      </c>
      <c r="AG360" s="6">
        <v>3545</v>
      </c>
      <c r="AH360" s="6" t="s">
        <v>225</v>
      </c>
      <c r="AI360" s="7" t="s">
        <v>137</v>
      </c>
    </row>
    <row r="361" spans="1:35" x14ac:dyDescent="0.2">
      <c r="A361" s="5">
        <v>1360</v>
      </c>
      <c r="B361" s="6" t="s">
        <v>85</v>
      </c>
      <c r="C361" s="39" t="s">
        <v>226</v>
      </c>
      <c r="D361" s="6" t="s">
        <v>204</v>
      </c>
      <c r="E361" s="8" t="s">
        <v>86</v>
      </c>
      <c r="F361" s="6">
        <v>1181</v>
      </c>
      <c r="G361" s="6">
        <v>1221</v>
      </c>
      <c r="H361" s="6">
        <v>1580</v>
      </c>
      <c r="I361" s="6">
        <v>1483</v>
      </c>
      <c r="J361" s="6">
        <v>1521</v>
      </c>
      <c r="K361" s="6">
        <v>1538</v>
      </c>
      <c r="L361" s="6">
        <v>8524</v>
      </c>
      <c r="M361" s="6">
        <v>34</v>
      </c>
      <c r="N361" s="6">
        <v>31</v>
      </c>
      <c r="O361" s="6">
        <v>47</v>
      </c>
      <c r="P361" s="6">
        <v>44</v>
      </c>
      <c r="Q361" s="6">
        <v>52</v>
      </c>
      <c r="R361" s="6">
        <v>68</v>
      </c>
      <c r="S361" s="6">
        <v>276</v>
      </c>
      <c r="T361" s="6">
        <v>22</v>
      </c>
      <c r="U361" s="6">
        <v>28.700000000000003</v>
      </c>
      <c r="V361" s="6">
        <v>31.4</v>
      </c>
      <c r="W361" s="6">
        <v>36.9</v>
      </c>
      <c r="X361" s="6">
        <v>61.5</v>
      </c>
      <c r="Y361" s="6">
        <v>59.2</v>
      </c>
      <c r="Z361" s="6">
        <v>239.70000000000002</v>
      </c>
      <c r="AA361" s="6">
        <v>852</v>
      </c>
      <c r="AB361" s="6">
        <v>598</v>
      </c>
      <c r="AC361" s="6">
        <v>705</v>
      </c>
      <c r="AD361" s="6">
        <v>658</v>
      </c>
      <c r="AE361" s="6">
        <v>723</v>
      </c>
      <c r="AF361" s="6">
        <v>800</v>
      </c>
      <c r="AG361" s="6">
        <v>4336</v>
      </c>
      <c r="AH361" s="6" t="s">
        <v>225</v>
      </c>
      <c r="AI361" s="7" t="s">
        <v>137</v>
      </c>
    </row>
    <row r="362" spans="1:35" x14ac:dyDescent="0.2">
      <c r="A362" s="5">
        <v>1361</v>
      </c>
      <c r="B362" s="6" t="s">
        <v>85</v>
      </c>
      <c r="C362" s="39" t="s">
        <v>226</v>
      </c>
      <c r="D362" s="6" t="s">
        <v>204</v>
      </c>
      <c r="E362" s="8" t="s">
        <v>86</v>
      </c>
      <c r="F362" s="6">
        <v>1847</v>
      </c>
      <c r="G362" s="6">
        <v>1312</v>
      </c>
      <c r="H362" s="6">
        <v>1355</v>
      </c>
      <c r="I362" s="6">
        <v>990</v>
      </c>
      <c r="J362" s="6">
        <v>1424</v>
      </c>
      <c r="K362" s="6">
        <v>979</v>
      </c>
      <c r="L362" s="6">
        <v>7907</v>
      </c>
      <c r="M362" s="6">
        <v>44</v>
      </c>
      <c r="N362" s="6">
        <v>36</v>
      </c>
      <c r="O362" s="6">
        <v>48</v>
      </c>
      <c r="P362" s="6">
        <v>29</v>
      </c>
      <c r="Q362" s="6">
        <v>40</v>
      </c>
      <c r="R362" s="6">
        <v>34</v>
      </c>
      <c r="S362" s="6">
        <v>231</v>
      </c>
      <c r="T362" s="6">
        <v>17.5</v>
      </c>
      <c r="U362" s="6">
        <v>20.2</v>
      </c>
      <c r="V362" s="6">
        <v>33.200000000000003</v>
      </c>
      <c r="W362" s="6">
        <v>9.1999999999999993</v>
      </c>
      <c r="X362" s="6">
        <v>18.3</v>
      </c>
      <c r="Y362" s="6">
        <v>15.9</v>
      </c>
      <c r="Z362" s="6">
        <v>114.30000000000003</v>
      </c>
      <c r="AA362" s="6">
        <v>1077</v>
      </c>
      <c r="AB362" s="6">
        <v>540</v>
      </c>
      <c r="AC362" s="6">
        <v>650</v>
      </c>
      <c r="AD362" s="6">
        <v>398</v>
      </c>
      <c r="AE362" s="6">
        <v>672</v>
      </c>
      <c r="AF362" s="6">
        <v>391</v>
      </c>
      <c r="AG362" s="6">
        <v>3728</v>
      </c>
      <c r="AH362" s="6" t="s">
        <v>225</v>
      </c>
      <c r="AI362" s="7" t="s">
        <v>137</v>
      </c>
    </row>
    <row r="363" spans="1:35" x14ac:dyDescent="0.2">
      <c r="A363" s="5">
        <v>1454</v>
      </c>
      <c r="B363" s="6" t="s">
        <v>85</v>
      </c>
      <c r="C363" s="39" t="s">
        <v>226</v>
      </c>
      <c r="D363" s="6" t="s">
        <v>204</v>
      </c>
      <c r="E363" s="8" t="s">
        <v>86</v>
      </c>
      <c r="F363" s="6">
        <v>967</v>
      </c>
      <c r="G363" s="6">
        <v>744</v>
      </c>
      <c r="H363" s="6">
        <v>811</v>
      </c>
      <c r="I363" s="6">
        <v>899</v>
      </c>
      <c r="J363" s="6">
        <v>1005</v>
      </c>
      <c r="K363" s="6">
        <v>782</v>
      </c>
      <c r="L363" s="6">
        <v>5208</v>
      </c>
      <c r="M363" s="6">
        <v>29</v>
      </c>
      <c r="N363" s="6">
        <v>32</v>
      </c>
      <c r="O363" s="6">
        <v>26</v>
      </c>
      <c r="P363" s="6">
        <v>33</v>
      </c>
      <c r="Q363" s="6">
        <v>39</v>
      </c>
      <c r="R363" s="6">
        <v>23</v>
      </c>
      <c r="S363" s="6">
        <v>182</v>
      </c>
      <c r="T363" s="6">
        <v>21.2</v>
      </c>
      <c r="U363" s="6">
        <v>15.5</v>
      </c>
      <c r="V363" s="6">
        <v>75</v>
      </c>
      <c r="W363" s="6">
        <v>25.5</v>
      </c>
      <c r="X363" s="6">
        <v>39.9</v>
      </c>
      <c r="Y363" s="6">
        <v>21</v>
      </c>
      <c r="Z363" s="6">
        <v>198.1</v>
      </c>
      <c r="AA363" s="6">
        <v>607</v>
      </c>
      <c r="AB363" s="6">
        <v>346</v>
      </c>
      <c r="AC363" s="6">
        <v>291</v>
      </c>
      <c r="AD363" s="6">
        <v>404</v>
      </c>
      <c r="AE363" s="6">
        <v>376</v>
      </c>
      <c r="AF363" s="6">
        <v>255</v>
      </c>
      <c r="AG363" s="6">
        <v>2279</v>
      </c>
      <c r="AH363" s="6" t="s">
        <v>225</v>
      </c>
      <c r="AI363" s="7" t="s">
        <v>137</v>
      </c>
    </row>
    <row r="364" spans="1:35" x14ac:dyDescent="0.2">
      <c r="A364" s="5">
        <v>1455</v>
      </c>
      <c r="B364" s="6" t="s">
        <v>85</v>
      </c>
      <c r="C364" s="39" t="s">
        <v>226</v>
      </c>
      <c r="D364" s="6" t="s">
        <v>204</v>
      </c>
      <c r="E364" s="8" t="s">
        <v>86</v>
      </c>
      <c r="F364" s="6">
        <v>1041</v>
      </c>
      <c r="G364" s="6">
        <v>926</v>
      </c>
      <c r="H364" s="6">
        <v>893</v>
      </c>
      <c r="I364" s="6">
        <v>763</v>
      </c>
      <c r="J364" s="6">
        <v>737</v>
      </c>
      <c r="K364" s="6">
        <v>1025</v>
      </c>
      <c r="L364" s="6">
        <v>5385</v>
      </c>
      <c r="M364" s="6">
        <v>28</v>
      </c>
      <c r="N364" s="6">
        <v>32</v>
      </c>
      <c r="O364" s="6">
        <v>34</v>
      </c>
      <c r="P364" s="6">
        <v>36</v>
      </c>
      <c r="Q364" s="6">
        <v>26</v>
      </c>
      <c r="R364" s="6">
        <v>42</v>
      </c>
      <c r="S364" s="6">
        <v>198</v>
      </c>
      <c r="T364" s="6">
        <v>12.399999999999999</v>
      </c>
      <c r="U364" s="6">
        <v>15.6</v>
      </c>
      <c r="V364" s="6">
        <v>27.4</v>
      </c>
      <c r="W364" s="6">
        <v>10.1</v>
      </c>
      <c r="X364" s="6">
        <v>13.4</v>
      </c>
      <c r="Y364" s="6">
        <v>41.5</v>
      </c>
      <c r="Z364" s="6">
        <v>120.39999999999998</v>
      </c>
      <c r="AA364" s="6">
        <v>959</v>
      </c>
      <c r="AB364" s="6">
        <v>694</v>
      </c>
      <c r="AC364" s="6">
        <v>529</v>
      </c>
      <c r="AD364" s="6">
        <v>494</v>
      </c>
      <c r="AE364" s="6">
        <v>382</v>
      </c>
      <c r="AF364" s="6">
        <v>712</v>
      </c>
      <c r="AG364" s="6">
        <v>3770</v>
      </c>
      <c r="AH364" s="6" t="s">
        <v>225</v>
      </c>
      <c r="AI364" s="7" t="s">
        <v>137</v>
      </c>
    </row>
    <row r="365" spans="1:35" x14ac:dyDescent="0.2">
      <c r="A365" s="5">
        <v>1366</v>
      </c>
      <c r="B365" s="6" t="s">
        <v>85</v>
      </c>
      <c r="C365" s="39" t="s">
        <v>226</v>
      </c>
      <c r="D365" s="6" t="s">
        <v>204</v>
      </c>
      <c r="E365" s="8" t="s">
        <v>86</v>
      </c>
      <c r="F365" s="6">
        <v>1032</v>
      </c>
      <c r="G365" s="6">
        <v>864</v>
      </c>
      <c r="H365" s="6">
        <v>876</v>
      </c>
      <c r="I365" s="6">
        <v>1065</v>
      </c>
      <c r="J365" s="6">
        <v>1150</v>
      </c>
      <c r="K365" s="6">
        <v>834</v>
      </c>
      <c r="L365" s="6">
        <v>5821</v>
      </c>
      <c r="M365" s="6">
        <v>30</v>
      </c>
      <c r="N365" s="6">
        <v>24</v>
      </c>
      <c r="O365" s="6">
        <v>32</v>
      </c>
      <c r="P365" s="6">
        <v>53</v>
      </c>
      <c r="Q365" s="6">
        <v>29</v>
      </c>
      <c r="R365" s="6">
        <v>35</v>
      </c>
      <c r="S365" s="6">
        <v>203</v>
      </c>
      <c r="T365" s="6">
        <v>37.300000000000004</v>
      </c>
      <c r="U365" s="6">
        <v>16.099999999999998</v>
      </c>
      <c r="V365" s="6">
        <v>52.1</v>
      </c>
      <c r="W365" s="6">
        <v>64.900000000000006</v>
      </c>
      <c r="X365" s="6">
        <v>51.699999999999996</v>
      </c>
      <c r="Y365" s="6">
        <v>86</v>
      </c>
      <c r="Z365" s="6">
        <v>308.09999999999997</v>
      </c>
      <c r="AA365" s="6">
        <v>727</v>
      </c>
      <c r="AB365" s="6">
        <v>516</v>
      </c>
      <c r="AC365" s="6">
        <v>459</v>
      </c>
      <c r="AD365" s="6">
        <v>588</v>
      </c>
      <c r="AE365" s="6">
        <v>650</v>
      </c>
      <c r="AF365" s="6">
        <v>507</v>
      </c>
      <c r="AG365" s="6">
        <v>3447</v>
      </c>
      <c r="AH365" s="6" t="s">
        <v>225</v>
      </c>
      <c r="AI365" s="7" t="s">
        <v>137</v>
      </c>
    </row>
    <row r="366" spans="1:35" x14ac:dyDescent="0.2">
      <c r="A366" s="5">
        <v>1367</v>
      </c>
      <c r="B366" s="6" t="s">
        <v>85</v>
      </c>
      <c r="C366" s="39" t="s">
        <v>226</v>
      </c>
      <c r="D366" s="6" t="s">
        <v>204</v>
      </c>
      <c r="E366" s="8" t="s">
        <v>86</v>
      </c>
      <c r="F366" s="6">
        <v>1096</v>
      </c>
      <c r="G366" s="6">
        <v>1234</v>
      </c>
      <c r="H366" s="6">
        <v>1125</v>
      </c>
      <c r="I366" s="6">
        <v>1336</v>
      </c>
      <c r="J366" s="6">
        <v>1119</v>
      </c>
      <c r="K366" s="6">
        <v>1176</v>
      </c>
      <c r="L366" s="6">
        <v>7086</v>
      </c>
      <c r="M366" s="6">
        <v>31</v>
      </c>
      <c r="N366" s="6">
        <v>38</v>
      </c>
      <c r="O366" s="6">
        <v>37</v>
      </c>
      <c r="P366" s="6">
        <v>50</v>
      </c>
      <c r="Q366" s="6">
        <v>36</v>
      </c>
      <c r="R366" s="6">
        <v>54</v>
      </c>
      <c r="S366" s="6">
        <v>246</v>
      </c>
      <c r="T366" s="6">
        <v>15.3</v>
      </c>
      <c r="U366" s="6">
        <v>27.8</v>
      </c>
      <c r="V366" s="6">
        <v>43.400000000000006</v>
      </c>
      <c r="W366" s="6">
        <v>43</v>
      </c>
      <c r="X366" s="6">
        <v>36</v>
      </c>
      <c r="Y366" s="6">
        <v>29.900000000000002</v>
      </c>
      <c r="Z366" s="6">
        <v>195.40000000000006</v>
      </c>
      <c r="AA366" s="6">
        <v>609</v>
      </c>
      <c r="AB366" s="6">
        <v>583</v>
      </c>
      <c r="AC366" s="6">
        <v>543</v>
      </c>
      <c r="AD366" s="6">
        <v>657</v>
      </c>
      <c r="AE366" s="6">
        <v>494</v>
      </c>
      <c r="AF366" s="6">
        <v>550</v>
      </c>
      <c r="AG366" s="6">
        <v>3436</v>
      </c>
      <c r="AH366" s="6" t="s">
        <v>225</v>
      </c>
      <c r="AI366" s="7" t="s">
        <v>137</v>
      </c>
    </row>
    <row r="367" spans="1:35" x14ac:dyDescent="0.2">
      <c r="A367" s="5">
        <v>1368</v>
      </c>
      <c r="B367" s="6" t="s">
        <v>85</v>
      </c>
      <c r="C367" s="39" t="s">
        <v>226</v>
      </c>
      <c r="D367" s="6" t="s">
        <v>204</v>
      </c>
      <c r="E367" s="8" t="s">
        <v>86</v>
      </c>
      <c r="F367" s="6">
        <v>879</v>
      </c>
      <c r="G367" s="6">
        <v>812</v>
      </c>
      <c r="H367" s="6">
        <v>760</v>
      </c>
      <c r="I367" s="6">
        <v>855</v>
      </c>
      <c r="J367" s="6">
        <v>800</v>
      </c>
      <c r="K367" s="6">
        <v>1077</v>
      </c>
      <c r="L367" s="6">
        <v>5183</v>
      </c>
      <c r="M367" s="6">
        <v>24</v>
      </c>
      <c r="N367" s="6">
        <v>23</v>
      </c>
      <c r="O367" s="6">
        <v>20</v>
      </c>
      <c r="P367" s="6">
        <v>35</v>
      </c>
      <c r="Q367" s="6">
        <v>25</v>
      </c>
      <c r="R367" s="6">
        <v>38</v>
      </c>
      <c r="S367" s="6">
        <v>165</v>
      </c>
      <c r="T367" s="6">
        <v>9.9</v>
      </c>
      <c r="U367" s="6">
        <v>20.700000000000003</v>
      </c>
      <c r="V367" s="6">
        <v>12.4</v>
      </c>
      <c r="W367" s="6">
        <v>8.6</v>
      </c>
      <c r="X367" s="6">
        <v>17.3</v>
      </c>
      <c r="Y367" s="6">
        <v>15.099999999999998</v>
      </c>
      <c r="Z367" s="6">
        <v>84.000000000000014</v>
      </c>
      <c r="AA367" s="6">
        <v>658</v>
      </c>
      <c r="AB367" s="6">
        <v>469</v>
      </c>
      <c r="AC367" s="6">
        <v>483</v>
      </c>
      <c r="AD367" s="6">
        <v>467</v>
      </c>
      <c r="AE367" s="6">
        <v>444</v>
      </c>
      <c r="AF367" s="6">
        <v>524</v>
      </c>
      <c r="AG367" s="6">
        <v>3045</v>
      </c>
      <c r="AH367" s="6" t="s">
        <v>225</v>
      </c>
      <c r="AI367" s="7" t="s">
        <v>137</v>
      </c>
    </row>
    <row r="368" spans="1:35" x14ac:dyDescent="0.2">
      <c r="A368" s="5">
        <v>1425</v>
      </c>
      <c r="B368" s="6" t="s">
        <v>1</v>
      </c>
      <c r="C368" s="39" t="s">
        <v>226</v>
      </c>
      <c r="D368" s="6" t="s">
        <v>204</v>
      </c>
      <c r="E368" s="8" t="s">
        <v>86</v>
      </c>
      <c r="F368" s="6">
        <v>948</v>
      </c>
      <c r="G368" s="6">
        <v>906</v>
      </c>
      <c r="H368" s="6">
        <v>1127</v>
      </c>
      <c r="I368" s="6">
        <v>902</v>
      </c>
      <c r="J368" s="6">
        <v>1023</v>
      </c>
      <c r="K368" s="6">
        <v>857</v>
      </c>
      <c r="L368" s="6">
        <v>5763</v>
      </c>
      <c r="M368" s="6">
        <v>17</v>
      </c>
      <c r="N368" s="6">
        <v>36</v>
      </c>
      <c r="O368" s="6">
        <v>24</v>
      </c>
      <c r="P368" s="6">
        <v>35</v>
      </c>
      <c r="Q368" s="6">
        <v>24</v>
      </c>
      <c r="R368" s="6">
        <v>28</v>
      </c>
      <c r="S368" s="6">
        <v>164</v>
      </c>
      <c r="T368" s="6">
        <v>7.7</v>
      </c>
      <c r="U368" s="6">
        <v>19.7</v>
      </c>
      <c r="V368" s="6">
        <v>47.4</v>
      </c>
      <c r="W368" s="6">
        <v>57.099999999999994</v>
      </c>
      <c r="X368" s="6">
        <v>20.3</v>
      </c>
      <c r="Y368" s="6">
        <v>37.9</v>
      </c>
      <c r="Z368" s="6">
        <v>190.1</v>
      </c>
      <c r="AA368" s="6">
        <v>845</v>
      </c>
      <c r="AB368" s="6">
        <v>485</v>
      </c>
      <c r="AC368" s="6">
        <v>707</v>
      </c>
      <c r="AD368" s="6">
        <v>532</v>
      </c>
      <c r="AE368" s="6">
        <v>594</v>
      </c>
      <c r="AF368" s="6">
        <v>480</v>
      </c>
      <c r="AG368" s="6">
        <v>3643</v>
      </c>
      <c r="AH368" s="6" t="s">
        <v>225</v>
      </c>
      <c r="AI368" s="7" t="s">
        <v>137</v>
      </c>
    </row>
    <row r="369" spans="1:35" x14ac:dyDescent="0.2">
      <c r="A369" s="5">
        <v>1426</v>
      </c>
      <c r="B369" s="6" t="s">
        <v>1</v>
      </c>
      <c r="C369" s="39" t="s">
        <v>226</v>
      </c>
      <c r="D369" s="6" t="s">
        <v>204</v>
      </c>
      <c r="E369" s="8" t="s">
        <v>86</v>
      </c>
      <c r="F369" s="6">
        <v>1697</v>
      </c>
      <c r="G369" s="6">
        <v>1521</v>
      </c>
      <c r="H369" s="6">
        <v>1103</v>
      </c>
      <c r="I369" s="6">
        <v>1307</v>
      </c>
      <c r="J369" s="6">
        <v>928</v>
      </c>
      <c r="K369" s="6">
        <v>766</v>
      </c>
      <c r="L369" s="6">
        <v>7322</v>
      </c>
      <c r="M369" s="6">
        <v>67</v>
      </c>
      <c r="N369" s="6">
        <v>61</v>
      </c>
      <c r="O369" s="6">
        <v>54</v>
      </c>
      <c r="P369" s="6">
        <v>53</v>
      </c>
      <c r="Q369" s="6">
        <v>60</v>
      </c>
      <c r="R369" s="6">
        <v>45</v>
      </c>
      <c r="S369" s="6">
        <v>340</v>
      </c>
      <c r="T369" s="6">
        <v>10.3</v>
      </c>
      <c r="U369" s="6">
        <v>25.7</v>
      </c>
      <c r="V369" s="6">
        <v>19.799999999999997</v>
      </c>
      <c r="W369" s="6">
        <v>24.4</v>
      </c>
      <c r="X369" s="6">
        <v>33.6</v>
      </c>
      <c r="Y369" s="6">
        <v>7</v>
      </c>
      <c r="Z369" s="6">
        <v>120.80000000000001</v>
      </c>
      <c r="AA369" s="6">
        <v>1220</v>
      </c>
      <c r="AB369" s="6">
        <v>879</v>
      </c>
      <c r="AC369" s="6">
        <v>603</v>
      </c>
      <c r="AD369" s="6">
        <v>851</v>
      </c>
      <c r="AE369" s="6">
        <v>519</v>
      </c>
      <c r="AF369" s="6">
        <v>480</v>
      </c>
      <c r="AG369" s="6">
        <v>4552</v>
      </c>
      <c r="AH369" s="6" t="s">
        <v>225</v>
      </c>
      <c r="AI369" s="7" t="s">
        <v>137</v>
      </c>
    </row>
    <row r="370" spans="1:35" x14ac:dyDescent="0.2">
      <c r="A370" s="5">
        <v>1427</v>
      </c>
      <c r="B370" s="6" t="s">
        <v>1</v>
      </c>
      <c r="C370" s="39" t="s">
        <v>226</v>
      </c>
      <c r="D370" s="6" t="s">
        <v>204</v>
      </c>
      <c r="E370" s="8" t="s">
        <v>86</v>
      </c>
      <c r="F370" s="6">
        <v>1085</v>
      </c>
      <c r="G370" s="6">
        <v>1180</v>
      </c>
      <c r="H370" s="6">
        <v>1060</v>
      </c>
      <c r="I370" s="6">
        <v>1171</v>
      </c>
      <c r="J370" s="6">
        <v>965</v>
      </c>
      <c r="K370" s="6">
        <v>952</v>
      </c>
      <c r="L370" s="6">
        <v>6413</v>
      </c>
      <c r="M370" s="6">
        <v>34</v>
      </c>
      <c r="N370" s="6">
        <v>52</v>
      </c>
      <c r="O370" s="6">
        <v>61</v>
      </c>
      <c r="P370" s="6">
        <v>48</v>
      </c>
      <c r="Q370" s="6">
        <v>43</v>
      </c>
      <c r="R370" s="6">
        <v>33</v>
      </c>
      <c r="S370" s="6">
        <v>271</v>
      </c>
      <c r="T370" s="6">
        <v>20.000000000000004</v>
      </c>
      <c r="U370" s="6">
        <v>30.2</v>
      </c>
      <c r="V370" s="6">
        <v>23.1</v>
      </c>
      <c r="W370" s="6">
        <v>29.6</v>
      </c>
      <c r="X370" s="6">
        <v>20.2</v>
      </c>
      <c r="Y370" s="6">
        <v>21.9</v>
      </c>
      <c r="Z370" s="6">
        <v>145</v>
      </c>
      <c r="AA370" s="6">
        <v>1039</v>
      </c>
      <c r="AB370" s="6">
        <v>852</v>
      </c>
      <c r="AC370" s="6">
        <v>750</v>
      </c>
      <c r="AD370" s="6">
        <v>801</v>
      </c>
      <c r="AE370" s="6">
        <v>672</v>
      </c>
      <c r="AF370" s="6">
        <v>874</v>
      </c>
      <c r="AG370" s="6">
        <v>4988</v>
      </c>
      <c r="AH370" s="6" t="s">
        <v>225</v>
      </c>
      <c r="AI370" s="7" t="s">
        <v>137</v>
      </c>
    </row>
    <row r="371" spans="1:35" x14ac:dyDescent="0.2">
      <c r="A371" s="5">
        <v>1379</v>
      </c>
      <c r="B371" s="6" t="s">
        <v>1</v>
      </c>
      <c r="C371" s="39" t="s">
        <v>226</v>
      </c>
      <c r="D371" s="6" t="s">
        <v>204</v>
      </c>
      <c r="E371" s="8" t="s">
        <v>86</v>
      </c>
      <c r="F371" s="6">
        <v>773</v>
      </c>
      <c r="G371" s="6">
        <v>1053</v>
      </c>
      <c r="H371" s="6">
        <v>1025</v>
      </c>
      <c r="I371" s="6">
        <v>1325</v>
      </c>
      <c r="J371" s="6">
        <v>1451</v>
      </c>
      <c r="K371" s="6">
        <v>1051</v>
      </c>
      <c r="L371" s="6">
        <v>6678</v>
      </c>
      <c r="M371" s="6">
        <v>17</v>
      </c>
      <c r="N371" s="6">
        <v>42</v>
      </c>
      <c r="O371" s="6">
        <v>50</v>
      </c>
      <c r="P371" s="6">
        <v>63</v>
      </c>
      <c r="Q371" s="6">
        <v>72</v>
      </c>
      <c r="R371" s="6">
        <v>39</v>
      </c>
      <c r="S371" s="6">
        <v>283</v>
      </c>
      <c r="T371" s="6">
        <v>15.9</v>
      </c>
      <c r="U371" s="6">
        <v>36</v>
      </c>
      <c r="V371" s="6">
        <v>54.7</v>
      </c>
      <c r="W371" s="6">
        <v>62.6</v>
      </c>
      <c r="X371" s="6">
        <v>53.8</v>
      </c>
      <c r="Y371" s="6">
        <v>107.30000000000001</v>
      </c>
      <c r="Z371" s="6">
        <v>330.29999999999995</v>
      </c>
      <c r="AA371" s="6">
        <v>597</v>
      </c>
      <c r="AB371" s="6">
        <v>548</v>
      </c>
      <c r="AC371" s="6">
        <v>606</v>
      </c>
      <c r="AD371" s="6">
        <v>657</v>
      </c>
      <c r="AE371" s="6">
        <v>845</v>
      </c>
      <c r="AF371" s="6">
        <v>492</v>
      </c>
      <c r="AG371" s="6">
        <v>3745</v>
      </c>
      <c r="AH371" s="6" t="s">
        <v>225</v>
      </c>
      <c r="AI371" s="7" t="s">
        <v>137</v>
      </c>
    </row>
    <row r="372" spans="1:35" x14ac:dyDescent="0.2">
      <c r="A372" s="5">
        <v>1441</v>
      </c>
      <c r="B372" s="6" t="s">
        <v>1</v>
      </c>
      <c r="C372" s="39" t="s">
        <v>226</v>
      </c>
      <c r="D372" s="6" t="s">
        <v>204</v>
      </c>
      <c r="E372" s="8" t="s">
        <v>86</v>
      </c>
      <c r="F372" s="6">
        <v>1104</v>
      </c>
      <c r="G372" s="6">
        <v>891</v>
      </c>
      <c r="H372" s="6">
        <v>751</v>
      </c>
      <c r="I372" s="6">
        <v>824</v>
      </c>
      <c r="J372" s="6">
        <v>666</v>
      </c>
      <c r="K372" s="6">
        <v>864</v>
      </c>
      <c r="L372" s="6">
        <v>5100</v>
      </c>
      <c r="M372" s="6">
        <v>32</v>
      </c>
      <c r="N372" s="6">
        <v>22</v>
      </c>
      <c r="O372" s="6">
        <v>23</v>
      </c>
      <c r="P372" s="6">
        <v>23</v>
      </c>
      <c r="Q372" s="6">
        <v>16</v>
      </c>
      <c r="R372" s="6">
        <v>31</v>
      </c>
      <c r="S372" s="6">
        <v>147</v>
      </c>
      <c r="T372" s="6">
        <v>33.299999999999997</v>
      </c>
      <c r="U372" s="6">
        <v>72</v>
      </c>
      <c r="V372" s="6">
        <v>48.1</v>
      </c>
      <c r="W372" s="6">
        <v>102.00000000000001</v>
      </c>
      <c r="X372" s="6">
        <v>7.3000000000000007</v>
      </c>
      <c r="Y372" s="6">
        <v>15.7</v>
      </c>
      <c r="Z372" s="6">
        <v>278.39999999999998</v>
      </c>
      <c r="AA372" s="6">
        <v>911</v>
      </c>
      <c r="AB372" s="6">
        <v>318</v>
      </c>
      <c r="AC372" s="6">
        <v>303</v>
      </c>
      <c r="AD372" s="6">
        <v>369</v>
      </c>
      <c r="AE372" s="6">
        <v>184</v>
      </c>
      <c r="AF372" s="6">
        <v>374</v>
      </c>
      <c r="AG372" s="6">
        <v>2459</v>
      </c>
      <c r="AH372" s="6" t="s">
        <v>225</v>
      </c>
      <c r="AI372" s="7" t="s">
        <v>137</v>
      </c>
    </row>
    <row r="373" spans="1:35" x14ac:dyDescent="0.2">
      <c r="A373" s="5">
        <v>1442</v>
      </c>
      <c r="B373" s="6" t="s">
        <v>1</v>
      </c>
      <c r="C373" s="39" t="s">
        <v>226</v>
      </c>
      <c r="D373" s="6" t="s">
        <v>204</v>
      </c>
      <c r="E373" s="8" t="s">
        <v>86</v>
      </c>
      <c r="F373" s="6">
        <v>719</v>
      </c>
      <c r="G373" s="6">
        <v>1095</v>
      </c>
      <c r="H373" s="6">
        <v>955</v>
      </c>
      <c r="I373" s="6">
        <v>964</v>
      </c>
      <c r="J373" s="6">
        <v>884</v>
      </c>
      <c r="K373" s="6">
        <v>597</v>
      </c>
      <c r="L373" s="6">
        <v>5214</v>
      </c>
      <c r="M373" s="6">
        <v>11</v>
      </c>
      <c r="N373" s="6">
        <v>32</v>
      </c>
      <c r="O373" s="6">
        <v>21</v>
      </c>
      <c r="P373" s="6">
        <v>63</v>
      </c>
      <c r="Q373" s="6">
        <v>48</v>
      </c>
      <c r="R373" s="6">
        <v>16</v>
      </c>
      <c r="S373" s="6">
        <v>191</v>
      </c>
      <c r="T373" s="6">
        <v>6</v>
      </c>
      <c r="U373" s="6">
        <v>15.3</v>
      </c>
      <c r="V373" s="6">
        <v>15</v>
      </c>
      <c r="W373" s="6">
        <v>15.1</v>
      </c>
      <c r="X373" s="6">
        <v>18.399999999999999</v>
      </c>
      <c r="Y373" s="6">
        <v>4.3000000000000007</v>
      </c>
      <c r="Z373" s="6">
        <v>74.099999999999994</v>
      </c>
      <c r="AA373" s="6">
        <v>581</v>
      </c>
      <c r="AB373" s="6">
        <v>596</v>
      </c>
      <c r="AC373" s="6">
        <v>427</v>
      </c>
      <c r="AD373" s="6">
        <v>437</v>
      </c>
      <c r="AE373" s="6">
        <v>394</v>
      </c>
      <c r="AF373" s="6">
        <v>210</v>
      </c>
      <c r="AG373" s="6">
        <v>2645</v>
      </c>
      <c r="AH373" s="6" t="s">
        <v>225</v>
      </c>
      <c r="AI373" s="7" t="s">
        <v>137</v>
      </c>
    </row>
    <row r="374" spans="1:35" x14ac:dyDescent="0.2">
      <c r="A374" s="5">
        <v>1443</v>
      </c>
      <c r="B374" s="6" t="s">
        <v>1</v>
      </c>
      <c r="C374" s="39" t="s">
        <v>226</v>
      </c>
      <c r="D374" s="6" t="s">
        <v>204</v>
      </c>
      <c r="E374" s="8" t="s">
        <v>86</v>
      </c>
      <c r="F374" s="6">
        <v>1229</v>
      </c>
      <c r="G374" s="6">
        <v>992</v>
      </c>
      <c r="H374" s="6">
        <v>1243</v>
      </c>
      <c r="I374" s="6">
        <v>923</v>
      </c>
      <c r="J374" s="6">
        <v>1417</v>
      </c>
      <c r="K374" s="6">
        <v>1331</v>
      </c>
      <c r="L374" s="6">
        <v>7135</v>
      </c>
      <c r="M374" s="6">
        <v>27</v>
      </c>
      <c r="N374" s="6">
        <v>20</v>
      </c>
      <c r="O374" s="6">
        <v>36</v>
      </c>
      <c r="P374" s="6">
        <v>22</v>
      </c>
      <c r="Q374" s="6">
        <v>43</v>
      </c>
      <c r="R374" s="6">
        <v>33</v>
      </c>
      <c r="S374" s="6">
        <v>181</v>
      </c>
      <c r="T374" s="6">
        <v>62.7</v>
      </c>
      <c r="U374" s="6">
        <v>22.599999999999998</v>
      </c>
      <c r="V374" s="6">
        <v>23.5</v>
      </c>
      <c r="W374" s="6">
        <v>13.8</v>
      </c>
      <c r="X374" s="6">
        <v>33.1</v>
      </c>
      <c r="Y374" s="6">
        <v>50.6</v>
      </c>
      <c r="Z374" s="6">
        <v>206.29999999999998</v>
      </c>
      <c r="AA374" s="6">
        <v>1019</v>
      </c>
      <c r="AB374" s="6">
        <v>545</v>
      </c>
      <c r="AC374" s="6">
        <v>631</v>
      </c>
      <c r="AD374" s="6">
        <v>428</v>
      </c>
      <c r="AE374" s="6">
        <v>735</v>
      </c>
      <c r="AF374" s="6">
        <v>646</v>
      </c>
      <c r="AG374" s="6">
        <v>4004</v>
      </c>
      <c r="AH374" s="6" t="s">
        <v>225</v>
      </c>
      <c r="AI374" s="7" t="s">
        <v>137</v>
      </c>
    </row>
    <row r="375" spans="1:35" x14ac:dyDescent="0.2">
      <c r="A375" s="5">
        <v>1362</v>
      </c>
      <c r="B375" s="6" t="s">
        <v>1</v>
      </c>
      <c r="C375" s="39" t="s">
        <v>226</v>
      </c>
      <c r="D375" s="6" t="s">
        <v>204</v>
      </c>
      <c r="E375" s="8" t="s">
        <v>86</v>
      </c>
      <c r="F375" s="6">
        <v>889</v>
      </c>
      <c r="G375" s="6">
        <v>966</v>
      </c>
      <c r="H375" s="6">
        <v>1357</v>
      </c>
      <c r="I375" s="6">
        <v>1036</v>
      </c>
      <c r="J375" s="6">
        <v>978</v>
      </c>
      <c r="K375" s="6">
        <v>1147</v>
      </c>
      <c r="L375" s="6">
        <v>6373</v>
      </c>
      <c r="M375" s="6">
        <v>25</v>
      </c>
      <c r="N375" s="6">
        <v>39</v>
      </c>
      <c r="O375" s="6">
        <v>34</v>
      </c>
      <c r="P375" s="6">
        <v>30</v>
      </c>
      <c r="Q375" s="6">
        <v>16</v>
      </c>
      <c r="R375" s="6">
        <v>30</v>
      </c>
      <c r="S375" s="6">
        <v>174</v>
      </c>
      <c r="T375" s="6">
        <v>24.799999999999997</v>
      </c>
      <c r="U375" s="6">
        <v>40.400000000000006</v>
      </c>
      <c r="V375" s="6">
        <v>35.099999999999994</v>
      </c>
      <c r="W375" s="6">
        <v>72.7</v>
      </c>
      <c r="X375" s="6">
        <v>28.7</v>
      </c>
      <c r="Y375" s="6">
        <v>40.4</v>
      </c>
      <c r="Z375" s="6">
        <v>242.1</v>
      </c>
      <c r="AA375" s="6">
        <v>863</v>
      </c>
      <c r="AB375" s="6">
        <v>522</v>
      </c>
      <c r="AC375" s="6">
        <v>831</v>
      </c>
      <c r="AD375" s="6">
        <v>498</v>
      </c>
      <c r="AE375" s="6">
        <v>410</v>
      </c>
      <c r="AF375" s="6">
        <v>555</v>
      </c>
      <c r="AG375" s="6">
        <v>3679</v>
      </c>
      <c r="AH375" s="6" t="s">
        <v>225</v>
      </c>
      <c r="AI375" s="7" t="s">
        <v>137</v>
      </c>
    </row>
    <row r="376" spans="1:35" x14ac:dyDescent="0.2">
      <c r="A376" s="5">
        <v>1363</v>
      </c>
      <c r="B376" s="6" t="s">
        <v>1</v>
      </c>
      <c r="C376" s="39" t="s">
        <v>226</v>
      </c>
      <c r="D376" s="6" t="s">
        <v>204</v>
      </c>
      <c r="E376" s="8" t="s">
        <v>86</v>
      </c>
      <c r="F376" s="6">
        <v>735</v>
      </c>
      <c r="G376" s="6">
        <v>916</v>
      </c>
      <c r="H376" s="6">
        <v>903</v>
      </c>
      <c r="I376" s="6">
        <v>840</v>
      </c>
      <c r="J376" s="6">
        <v>888</v>
      </c>
      <c r="K376" s="6">
        <v>918</v>
      </c>
      <c r="L376" s="6">
        <v>5200</v>
      </c>
      <c r="M376" s="6">
        <v>15</v>
      </c>
      <c r="N376" s="6">
        <v>33</v>
      </c>
      <c r="O376" s="6">
        <v>26</v>
      </c>
      <c r="P376" s="6">
        <v>15</v>
      </c>
      <c r="Q376" s="6">
        <v>21</v>
      </c>
      <c r="R376" s="6">
        <v>28</v>
      </c>
      <c r="S376" s="6">
        <v>138</v>
      </c>
      <c r="T376" s="6">
        <v>5.9</v>
      </c>
      <c r="U376" s="6">
        <v>25.7</v>
      </c>
      <c r="V376" s="6">
        <v>8.6</v>
      </c>
      <c r="W376" s="6">
        <v>48.6</v>
      </c>
      <c r="X376" s="6">
        <v>15.7</v>
      </c>
      <c r="Y376" s="6">
        <v>5.6000000000000005</v>
      </c>
      <c r="Z376" s="6">
        <v>110.10000000000002</v>
      </c>
      <c r="AA376" s="6">
        <v>704</v>
      </c>
      <c r="AB376" s="6">
        <v>418</v>
      </c>
      <c r="AC376" s="6">
        <v>413</v>
      </c>
      <c r="AD376" s="6">
        <v>394</v>
      </c>
      <c r="AE376" s="6">
        <v>509</v>
      </c>
      <c r="AF376" s="6">
        <v>450</v>
      </c>
      <c r="AG376" s="6">
        <v>2888</v>
      </c>
      <c r="AH376" s="6" t="s">
        <v>225</v>
      </c>
      <c r="AI376" s="7" t="s">
        <v>137</v>
      </c>
    </row>
    <row r="377" spans="1:35" x14ac:dyDescent="0.2">
      <c r="A377" s="5">
        <v>1364</v>
      </c>
      <c r="B377" s="6" t="s">
        <v>1</v>
      </c>
      <c r="C377" s="39" t="s">
        <v>226</v>
      </c>
      <c r="D377" s="6" t="s">
        <v>204</v>
      </c>
      <c r="E377" s="8" t="s">
        <v>86</v>
      </c>
      <c r="F377" s="6">
        <v>770</v>
      </c>
      <c r="G377" s="6">
        <v>814</v>
      </c>
      <c r="H377" s="6">
        <v>837</v>
      </c>
      <c r="I377" s="6">
        <v>943</v>
      </c>
      <c r="J377" s="6">
        <v>1110</v>
      </c>
      <c r="K377" s="6">
        <v>1096</v>
      </c>
      <c r="L377" s="6">
        <v>5570</v>
      </c>
      <c r="M377" s="6">
        <v>19</v>
      </c>
      <c r="N377" s="6">
        <v>22</v>
      </c>
      <c r="O377" s="6">
        <v>23</v>
      </c>
      <c r="P377" s="6">
        <v>23</v>
      </c>
      <c r="Q377" s="6">
        <v>29</v>
      </c>
      <c r="R377" s="6">
        <v>25</v>
      </c>
      <c r="S377" s="6">
        <v>141</v>
      </c>
      <c r="T377" s="6">
        <v>13.5</v>
      </c>
      <c r="U377" s="6">
        <v>45.1</v>
      </c>
      <c r="V377" s="6">
        <v>52.6</v>
      </c>
      <c r="W377" s="6">
        <v>40.699999999999996</v>
      </c>
      <c r="X377" s="6">
        <v>33.5</v>
      </c>
      <c r="Y377" s="6">
        <v>49.2</v>
      </c>
      <c r="Z377" s="6">
        <v>234.6</v>
      </c>
      <c r="AA377" s="6">
        <v>531</v>
      </c>
      <c r="AB377" s="6">
        <v>383</v>
      </c>
      <c r="AC377" s="6">
        <v>349</v>
      </c>
      <c r="AD377" s="6">
        <v>387</v>
      </c>
      <c r="AE377" s="6">
        <v>386</v>
      </c>
      <c r="AF377" s="6">
        <v>468</v>
      </c>
      <c r="AG377" s="6">
        <v>2504</v>
      </c>
      <c r="AH377" s="6" t="s">
        <v>225</v>
      </c>
      <c r="AI377" s="7" t="s">
        <v>137</v>
      </c>
    </row>
    <row r="378" spans="1:35" x14ac:dyDescent="0.2">
      <c r="A378" s="5">
        <v>1365</v>
      </c>
      <c r="B378" s="6" t="s">
        <v>1</v>
      </c>
      <c r="C378" s="39" t="s">
        <v>226</v>
      </c>
      <c r="D378" s="6" t="s">
        <v>204</v>
      </c>
      <c r="E378" s="8" t="s">
        <v>86</v>
      </c>
      <c r="F378" s="6">
        <v>925</v>
      </c>
      <c r="G378" s="6">
        <v>917</v>
      </c>
      <c r="H378" s="6">
        <v>1082</v>
      </c>
      <c r="I378" s="6">
        <v>1184</v>
      </c>
      <c r="J378" s="6">
        <v>1103</v>
      </c>
      <c r="K378" s="6">
        <v>772</v>
      </c>
      <c r="L378" s="6">
        <v>5983</v>
      </c>
      <c r="M378" s="6">
        <v>18</v>
      </c>
      <c r="N378" s="6">
        <v>35</v>
      </c>
      <c r="O378" s="6">
        <v>26</v>
      </c>
      <c r="P378" s="6">
        <v>27</v>
      </c>
      <c r="Q378" s="6">
        <v>39</v>
      </c>
      <c r="R378" s="6">
        <v>24</v>
      </c>
      <c r="S378" s="6">
        <v>169</v>
      </c>
      <c r="T378" s="6">
        <v>27.400000000000002</v>
      </c>
      <c r="U378" s="6">
        <v>85.1</v>
      </c>
      <c r="V378" s="6">
        <v>51.8</v>
      </c>
      <c r="W378" s="6">
        <v>33.699999999999996</v>
      </c>
      <c r="X378" s="6">
        <v>25.1</v>
      </c>
      <c r="Y378" s="6">
        <v>21.599999999999998</v>
      </c>
      <c r="Z378" s="6">
        <v>244.69999999999996</v>
      </c>
      <c r="AA378" s="6">
        <v>710</v>
      </c>
      <c r="AB378" s="6">
        <v>430</v>
      </c>
      <c r="AC378" s="6">
        <v>541</v>
      </c>
      <c r="AD378" s="6">
        <v>514</v>
      </c>
      <c r="AE378" s="6">
        <v>619</v>
      </c>
      <c r="AF378" s="6">
        <v>343</v>
      </c>
      <c r="AG378" s="6">
        <v>3157</v>
      </c>
      <c r="AH378" s="6" t="s">
        <v>225</v>
      </c>
      <c r="AI378" s="7" t="s">
        <v>137</v>
      </c>
    </row>
    <row r="379" spans="1:35" x14ac:dyDescent="0.2">
      <c r="A379" s="5">
        <v>1369</v>
      </c>
      <c r="B379" s="6" t="s">
        <v>1</v>
      </c>
      <c r="C379" s="39" t="s">
        <v>226</v>
      </c>
      <c r="D379" s="6" t="s">
        <v>204</v>
      </c>
      <c r="E379" s="8" t="s">
        <v>86</v>
      </c>
      <c r="F379" s="6">
        <v>1013</v>
      </c>
      <c r="G379" s="6">
        <v>951</v>
      </c>
      <c r="H379" s="6">
        <v>858</v>
      </c>
      <c r="I379" s="6">
        <v>974</v>
      </c>
      <c r="J379" s="6">
        <v>916</v>
      </c>
      <c r="K379" s="6">
        <v>814</v>
      </c>
      <c r="L379" s="6">
        <v>5526</v>
      </c>
      <c r="M379" s="6">
        <v>41</v>
      </c>
      <c r="N379" s="6">
        <v>47</v>
      </c>
      <c r="O379" s="6">
        <v>53</v>
      </c>
      <c r="P379" s="6">
        <v>44</v>
      </c>
      <c r="Q379" s="6">
        <v>43</v>
      </c>
      <c r="R379" s="6">
        <v>35</v>
      </c>
      <c r="S379" s="6">
        <v>263</v>
      </c>
      <c r="T379" s="6">
        <v>7.1000000000000005</v>
      </c>
      <c r="U379" s="6">
        <v>19.7</v>
      </c>
      <c r="V379" s="6">
        <v>11.2</v>
      </c>
      <c r="W379" s="6">
        <v>17.2</v>
      </c>
      <c r="X379" s="6">
        <v>25.6</v>
      </c>
      <c r="Y379" s="6">
        <v>14.6</v>
      </c>
      <c r="Z379" s="6">
        <v>95.399999999999991</v>
      </c>
      <c r="AA379" s="6">
        <v>942</v>
      </c>
      <c r="AB379" s="6">
        <v>578</v>
      </c>
      <c r="AC379" s="6">
        <v>533</v>
      </c>
      <c r="AD379" s="6">
        <v>520</v>
      </c>
      <c r="AE379" s="6">
        <v>641</v>
      </c>
      <c r="AF379" s="6">
        <v>501</v>
      </c>
      <c r="AG379" s="6">
        <v>3715</v>
      </c>
      <c r="AH379" s="6" t="s">
        <v>225</v>
      </c>
      <c r="AI379" s="7" t="s">
        <v>137</v>
      </c>
    </row>
    <row r="380" spans="1:35" x14ac:dyDescent="0.2">
      <c r="A380" s="5">
        <v>1370</v>
      </c>
      <c r="B380" s="6" t="s">
        <v>1</v>
      </c>
      <c r="C380" s="39" t="s">
        <v>226</v>
      </c>
      <c r="D380" s="6" t="s">
        <v>204</v>
      </c>
      <c r="E380" s="8" t="s">
        <v>86</v>
      </c>
      <c r="F380" s="6">
        <v>1220</v>
      </c>
      <c r="G380" s="6">
        <v>831</v>
      </c>
      <c r="H380" s="6">
        <v>1041</v>
      </c>
      <c r="I380" s="6">
        <v>593</v>
      </c>
      <c r="J380" s="6">
        <v>1018</v>
      </c>
      <c r="K380" s="6">
        <v>631</v>
      </c>
      <c r="L380" s="6">
        <v>5334</v>
      </c>
      <c r="M380" s="6">
        <v>33</v>
      </c>
      <c r="N380" s="6">
        <v>23</v>
      </c>
      <c r="O380" s="6">
        <v>52</v>
      </c>
      <c r="P380" s="6">
        <v>17</v>
      </c>
      <c r="Q380" s="6">
        <v>41</v>
      </c>
      <c r="R380" s="6">
        <v>28</v>
      </c>
      <c r="S380" s="6">
        <v>194</v>
      </c>
      <c r="T380" s="6">
        <v>25.2</v>
      </c>
      <c r="U380" s="6">
        <v>19.5</v>
      </c>
      <c r="V380" s="6">
        <v>19.2</v>
      </c>
      <c r="W380" s="6">
        <v>36.299999999999997</v>
      </c>
      <c r="X380" s="6">
        <v>49.8</v>
      </c>
      <c r="Y380" s="6">
        <v>18.599999999999998</v>
      </c>
      <c r="Z380" s="6">
        <v>168.59999999999997</v>
      </c>
      <c r="AA380" s="6">
        <v>1018</v>
      </c>
      <c r="AB380" s="6">
        <v>509</v>
      </c>
      <c r="AC380" s="6">
        <v>575</v>
      </c>
      <c r="AD380" s="6">
        <v>270</v>
      </c>
      <c r="AE380" s="6">
        <v>579</v>
      </c>
      <c r="AF380" s="6">
        <v>285</v>
      </c>
      <c r="AG380" s="6">
        <v>3236</v>
      </c>
      <c r="AH380" s="6" t="s">
        <v>225</v>
      </c>
      <c r="AI380" s="7" t="s">
        <v>137</v>
      </c>
    </row>
    <row r="381" spans="1:35" x14ac:dyDescent="0.2">
      <c r="A381" s="5">
        <v>1371</v>
      </c>
      <c r="B381" s="6" t="s">
        <v>1</v>
      </c>
      <c r="C381" s="39" t="s">
        <v>226</v>
      </c>
      <c r="D381" s="6" t="s">
        <v>204</v>
      </c>
      <c r="E381" s="8" t="s">
        <v>86</v>
      </c>
      <c r="F381" s="6">
        <v>1036</v>
      </c>
      <c r="G381" s="6">
        <v>1260</v>
      </c>
      <c r="H381" s="6">
        <v>1388</v>
      </c>
      <c r="I381" s="6">
        <v>1372</v>
      </c>
      <c r="J381" s="6">
        <v>1207</v>
      </c>
      <c r="K381" s="6">
        <v>1226</v>
      </c>
      <c r="L381" s="6">
        <v>7489</v>
      </c>
      <c r="M381" s="6">
        <v>21</v>
      </c>
      <c r="N381" s="6">
        <v>34</v>
      </c>
      <c r="O381" s="6">
        <v>44</v>
      </c>
      <c r="P381" s="6">
        <v>52</v>
      </c>
      <c r="Q381" s="6">
        <v>48</v>
      </c>
      <c r="R381" s="6">
        <v>60</v>
      </c>
      <c r="S381" s="6">
        <v>259</v>
      </c>
      <c r="T381" s="6">
        <v>21.2</v>
      </c>
      <c r="U381" s="6">
        <v>54.7</v>
      </c>
      <c r="V381" s="6">
        <v>34.200000000000003</v>
      </c>
      <c r="W381" s="6">
        <v>47.8</v>
      </c>
      <c r="X381" s="6">
        <v>47.599999999999994</v>
      </c>
      <c r="Y381" s="6">
        <v>25.799999999999997</v>
      </c>
      <c r="Z381" s="6">
        <v>231.3</v>
      </c>
      <c r="AA381" s="6">
        <v>987</v>
      </c>
      <c r="AB381" s="6">
        <v>685</v>
      </c>
      <c r="AC381" s="6">
        <v>740</v>
      </c>
      <c r="AD381" s="6">
        <v>650</v>
      </c>
      <c r="AE381" s="6">
        <v>626</v>
      </c>
      <c r="AF381" s="6">
        <v>576</v>
      </c>
      <c r="AG381" s="6">
        <v>4264</v>
      </c>
      <c r="AH381" s="6" t="s">
        <v>225</v>
      </c>
      <c r="AI381" s="7" t="s">
        <v>137</v>
      </c>
    </row>
    <row r="382" spans="1:35" x14ac:dyDescent="0.2">
      <c r="A382" s="5">
        <v>1438</v>
      </c>
      <c r="B382" s="6" t="s">
        <v>1</v>
      </c>
      <c r="C382" s="39" t="s">
        <v>226</v>
      </c>
      <c r="D382" s="6" t="s">
        <v>204</v>
      </c>
      <c r="E382" s="8" t="s">
        <v>86</v>
      </c>
      <c r="F382" s="6">
        <v>1301</v>
      </c>
      <c r="G382" s="6">
        <v>1406</v>
      </c>
      <c r="H382" s="6">
        <v>1274</v>
      </c>
      <c r="I382" s="6">
        <v>1140</v>
      </c>
      <c r="J382" s="6">
        <v>938</v>
      </c>
      <c r="K382" s="6">
        <v>1201</v>
      </c>
      <c r="L382" s="6">
        <v>7260</v>
      </c>
      <c r="M382" s="6">
        <v>29</v>
      </c>
      <c r="N382" s="6">
        <v>39</v>
      </c>
      <c r="O382" s="6">
        <v>39</v>
      </c>
      <c r="P382" s="6">
        <v>30</v>
      </c>
      <c r="Q382" s="6">
        <v>25</v>
      </c>
      <c r="R382" s="6">
        <v>32</v>
      </c>
      <c r="S382" s="6">
        <v>194</v>
      </c>
      <c r="T382" s="6">
        <v>22.9</v>
      </c>
      <c r="U382" s="6">
        <v>24.3</v>
      </c>
      <c r="V382" s="6">
        <v>23.999999999999996</v>
      </c>
      <c r="W382" s="6">
        <v>21.9</v>
      </c>
      <c r="X382" s="6">
        <v>17.2</v>
      </c>
      <c r="Y382" s="6">
        <v>23</v>
      </c>
      <c r="Z382" s="6">
        <v>133.30000000000001</v>
      </c>
      <c r="AA382" s="6">
        <v>870</v>
      </c>
      <c r="AB382" s="6">
        <v>774</v>
      </c>
      <c r="AC382" s="6">
        <v>678</v>
      </c>
      <c r="AD382" s="6">
        <v>663</v>
      </c>
      <c r="AE382" s="6">
        <v>461</v>
      </c>
      <c r="AF382" s="6">
        <v>619</v>
      </c>
      <c r="AG382" s="6">
        <v>4065</v>
      </c>
      <c r="AH382" s="6" t="s">
        <v>225</v>
      </c>
      <c r="AI382" s="7" t="s">
        <v>137</v>
      </c>
    </row>
    <row r="383" spans="1:35" ht="15" thickBot="1" x14ac:dyDescent="0.25">
      <c r="A383" s="57" t="s">
        <v>171</v>
      </c>
      <c r="B383" s="58"/>
      <c r="C383" s="58"/>
      <c r="D383" s="6"/>
      <c r="E383" s="8"/>
      <c r="F383" s="6">
        <f>AVERAGE(F355:F382)</f>
        <v>1095.6785714285713</v>
      </c>
      <c r="G383" s="6">
        <f t="shared" ref="G383:AG383" si="86">AVERAGE(G355:G382)</f>
        <v>1053.0357142857142</v>
      </c>
      <c r="H383" s="6">
        <f t="shared" si="86"/>
        <v>1052</v>
      </c>
      <c r="I383" s="6">
        <f t="shared" si="86"/>
        <v>1031.8214285714287</v>
      </c>
      <c r="J383" s="6">
        <f t="shared" si="86"/>
        <v>1052.1071428571429</v>
      </c>
      <c r="K383" s="6">
        <f t="shared" si="86"/>
        <v>962.85714285714289</v>
      </c>
      <c r="L383" s="6">
        <f t="shared" si="86"/>
        <v>6247.5</v>
      </c>
      <c r="M383" s="6">
        <f t="shared" si="86"/>
        <v>28.357142857142858</v>
      </c>
      <c r="N383" s="6">
        <f t="shared" si="86"/>
        <v>35.214285714285715</v>
      </c>
      <c r="O383" s="6">
        <f t="shared" si="86"/>
        <v>36.25</v>
      </c>
      <c r="P383" s="6">
        <f t="shared" si="86"/>
        <v>37.142857142857146</v>
      </c>
      <c r="Q383" s="6">
        <f t="shared" si="86"/>
        <v>36.928571428571431</v>
      </c>
      <c r="R383" s="6">
        <f t="shared" si="86"/>
        <v>34.357142857142854</v>
      </c>
      <c r="S383" s="6">
        <f t="shared" si="86"/>
        <v>208.25</v>
      </c>
      <c r="T383" s="6">
        <f t="shared" si="86"/>
        <v>22.039285714285715</v>
      </c>
      <c r="U383" s="6">
        <f t="shared" si="86"/>
        <v>30.892857142857146</v>
      </c>
      <c r="V383" s="6">
        <f t="shared" si="86"/>
        <v>33.114285714285721</v>
      </c>
      <c r="W383" s="6">
        <f t="shared" si="86"/>
        <v>34.375000000000007</v>
      </c>
      <c r="X383" s="6">
        <f t="shared" si="86"/>
        <v>30.857142857142861</v>
      </c>
      <c r="Y383" s="6">
        <f t="shared" si="86"/>
        <v>31.478571428571431</v>
      </c>
      <c r="Z383" s="6">
        <f t="shared" si="86"/>
        <v>182.7571428571429</v>
      </c>
      <c r="AA383" s="6">
        <f t="shared" si="86"/>
        <v>828.96428571428567</v>
      </c>
      <c r="AB383" s="6">
        <f t="shared" si="86"/>
        <v>568.25</v>
      </c>
      <c r="AC383" s="6">
        <f t="shared" si="86"/>
        <v>559.42857142857144</v>
      </c>
      <c r="AD383" s="6">
        <f t="shared" si="86"/>
        <v>531.21428571428567</v>
      </c>
      <c r="AE383" s="6">
        <f t="shared" si="86"/>
        <v>537.85714285714289</v>
      </c>
      <c r="AF383" s="6">
        <f t="shared" si="86"/>
        <v>504.64285714285717</v>
      </c>
      <c r="AG383" s="6">
        <f t="shared" si="86"/>
        <v>3530.3571428571427</v>
      </c>
      <c r="AH383" s="6"/>
      <c r="AI383" s="7"/>
    </row>
    <row r="384" spans="1:35" ht="15" thickBot="1" x14ac:dyDescent="0.25">
      <c r="A384" s="59" t="s">
        <v>172</v>
      </c>
      <c r="B384" s="60"/>
      <c r="C384" s="60"/>
      <c r="D384" s="10"/>
      <c r="E384" s="9"/>
      <c r="F384" s="10">
        <f>STDEV(F355:F382)/SQRT(28)</f>
        <v>49.179727981851016</v>
      </c>
      <c r="G384" s="10">
        <f t="shared" ref="G384:AG384" si="87">STDEV(G355:G382)/SQRT(28)</f>
        <v>39.318482606173916</v>
      </c>
      <c r="H384" s="10">
        <f t="shared" si="87"/>
        <v>39.756833627765431</v>
      </c>
      <c r="I384" s="10">
        <f t="shared" si="87"/>
        <v>41.757109890166511</v>
      </c>
      <c r="J384" s="10">
        <f t="shared" si="87"/>
        <v>41.670550272526015</v>
      </c>
      <c r="K384" s="10">
        <f t="shared" si="87"/>
        <v>41.324426660887823</v>
      </c>
      <c r="L384" s="10">
        <f t="shared" si="87"/>
        <v>179.52301218718981</v>
      </c>
      <c r="M384" s="10">
        <f t="shared" si="87"/>
        <v>2.2754813931721602</v>
      </c>
      <c r="N384" s="10">
        <f t="shared" si="87"/>
        <v>1.8788414918438219</v>
      </c>
      <c r="O384" s="10">
        <f t="shared" si="87"/>
        <v>2.345560367833972</v>
      </c>
      <c r="P384" s="10">
        <f t="shared" si="87"/>
        <v>2.6759334452629697</v>
      </c>
      <c r="Q384" s="10">
        <f t="shared" si="87"/>
        <v>2.914535988838415</v>
      </c>
      <c r="R384" s="10">
        <f t="shared" si="87"/>
        <v>2.203421032830855</v>
      </c>
      <c r="S384" s="10">
        <f t="shared" si="87"/>
        <v>10.112413791890278</v>
      </c>
      <c r="T384" s="10">
        <f t="shared" si="87"/>
        <v>3.1314429424369963</v>
      </c>
      <c r="U384" s="10">
        <f t="shared" si="87"/>
        <v>3.6268761923434925</v>
      </c>
      <c r="V384" s="10">
        <f t="shared" si="87"/>
        <v>3.6381783419412246</v>
      </c>
      <c r="W384" s="10">
        <f t="shared" si="87"/>
        <v>4.2460427421605109</v>
      </c>
      <c r="X384" s="10">
        <f t="shared" si="87"/>
        <v>3.0214157504074581</v>
      </c>
      <c r="Y384" s="10">
        <f t="shared" si="87"/>
        <v>4.4482722320402237</v>
      </c>
      <c r="Z384" s="10">
        <f t="shared" si="87"/>
        <v>14.828129485416584</v>
      </c>
      <c r="AA384" s="10">
        <f t="shared" si="87"/>
        <v>33.626428969571712</v>
      </c>
      <c r="AB384" s="10">
        <f t="shared" si="87"/>
        <v>26.956393603088969</v>
      </c>
      <c r="AC384" s="10">
        <f t="shared" si="87"/>
        <v>25.74577730678882</v>
      </c>
      <c r="AD384" s="10">
        <f t="shared" si="87"/>
        <v>25.400410213267577</v>
      </c>
      <c r="AE384" s="10">
        <f t="shared" si="87"/>
        <v>29.171392555258659</v>
      </c>
      <c r="AF384" s="10">
        <f t="shared" si="87"/>
        <v>29.068119879834846</v>
      </c>
      <c r="AG384" s="10">
        <f t="shared" si="87"/>
        <v>121.88983896135751</v>
      </c>
      <c r="AH384" s="10"/>
      <c r="AI384" s="52"/>
    </row>
    <row r="387" spans="1:35" ht="20.25" x14ac:dyDescent="0.3">
      <c r="A387" s="64" t="s">
        <v>174</v>
      </c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</row>
  </sheetData>
  <mergeCells count="44">
    <mergeCell ref="A352:C352"/>
    <mergeCell ref="A353:C353"/>
    <mergeCell ref="A383:C383"/>
    <mergeCell ref="A384:C384"/>
    <mergeCell ref="A285:C285"/>
    <mergeCell ref="A286:C286"/>
    <mergeCell ref="A301:C301"/>
    <mergeCell ref="A302:C302"/>
    <mergeCell ref="A317:C317"/>
    <mergeCell ref="A318:C318"/>
    <mergeCell ref="A335:C335"/>
    <mergeCell ref="A336:C336"/>
    <mergeCell ref="A1:AI1"/>
    <mergeCell ref="A387:AI387"/>
    <mergeCell ref="A62:C62"/>
    <mergeCell ref="A63:C63"/>
    <mergeCell ref="A47:C47"/>
    <mergeCell ref="A48:C48"/>
    <mergeCell ref="A30:C30"/>
    <mergeCell ref="A31:C31"/>
    <mergeCell ref="A108:C108"/>
    <mergeCell ref="A109:C109"/>
    <mergeCell ref="A95:C95"/>
    <mergeCell ref="A96:C96"/>
    <mergeCell ref="A82:C82"/>
    <mergeCell ref="A83:C83"/>
    <mergeCell ref="A15:C15"/>
    <mergeCell ref="A16:C16"/>
    <mergeCell ref="A137:C137"/>
    <mergeCell ref="A138:C138"/>
    <mergeCell ref="A123:C123"/>
    <mergeCell ref="A124:C124"/>
    <mergeCell ref="A190:C190"/>
    <mergeCell ref="A191:C191"/>
    <mergeCell ref="A172:C172"/>
    <mergeCell ref="A173:C173"/>
    <mergeCell ref="A146:C146"/>
    <mergeCell ref="A147:C147"/>
    <mergeCell ref="A270:C270"/>
    <mergeCell ref="A271:C271"/>
    <mergeCell ref="A235:C235"/>
    <mergeCell ref="A236:C236"/>
    <mergeCell ref="A221:C221"/>
    <mergeCell ref="A222:C222"/>
  </mergeCells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C. Pride</dc:creator>
  <cp:lastModifiedBy>Owner</cp:lastModifiedBy>
  <dcterms:created xsi:type="dcterms:W3CDTF">2017-11-07T16:50:23Z</dcterms:created>
  <dcterms:modified xsi:type="dcterms:W3CDTF">2020-07-13T23:47:30Z</dcterms:modified>
</cp:coreProperties>
</file>